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084b3e3f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anlama" sheetId="1" r:id="R70dd00523aa740ef"/>
    <x:sheet xmlns:r="http://schemas.openxmlformats.org/officeDocument/2006/relationships" name="Gostergeler" sheetId="2" r:id="R43d6b85ba4964e8e"/>
    <x:sheet xmlns:r="http://schemas.openxmlformats.org/officeDocument/2006/relationships" name="Aylik" sheetId="3" r:id="R9afba3fef29a4910"/>
    <x:sheet xmlns:r="http://schemas.openxmlformats.org/officeDocument/2006/relationships" name="Musteriler" sheetId="4" r:id="Rd499a5f3b14f47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0.00"/>
    <x:numFmt numFmtId="202" formatCode="#,##0.00"/>
    <x:numFmt numFmtId="203" formatCode="0.0%"/>
    <x:numFmt numFmtId="204" formatCode="0"/>
    <x:numFmt numFmtId="205" formatCode="0.00%"/>
    <x:numFmt numFmtId="206" formatCode="0%"/>
  </x:numFmts>
  <x:fonts count="8">
    <x:font>
      <x:sz val="11"/>
      <x:name val="Carlito"/>
    </x:font>
    <x:font>
      <x:sz val="11"/>
      <x:color rgb="FF243247"/>
      <x:name val="Arial"/>
    </x:font>
    <x:font>
      <x:b/>
      <x:sz val="16"/>
      <x:color rgb="FF243247"/>
      <x:name val="Arial"/>
    </x:font>
    <x:font>
      <x:b/>
      <x:sz val="11"/>
      <x:color rgb="FFFFFFFF"/>
      <x:name val="Arial"/>
    </x:font>
    <x:font>
      <x:b/>
      <x:sz val="11"/>
      <x:color rgb="FF53647A"/>
      <x:name val="Arial"/>
    </x:font>
    <x:font>
      <x:b/>
      <x:sz val="16"/>
      <x:color rgb="FF256354"/>
      <x:name val="Arial"/>
    </x:font>
    <x:font>
      <x:sz val="11"/>
      <x:color rgb="FF53647A"/>
      <x:name val="Arial"/>
    </x:font>
    <x:font>
      <x:b/>
      <x:sz val="14"/>
      <x:color rgb="FF25635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83C56"/>
      </x:patternFill>
    </x:fill>
    <x:fill>
      <x:patternFill patternType="solid">
        <x:fgColor rgb="FFF7F9FC"/>
      </x:patternFill>
    </x:fill>
    <x:fill>
      <x:patternFill patternType="solid">
        <x:fgColor rgb="FFFFF4D8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5" fontId="1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256354"/>
      </x:font>
      <x:fill>
        <x:patternFill patternType="solid">
          <x:bgColor rgb="FFE6F2EC"/>
        </x:patternFill>
      </x:fill>
    </x:dxf>
    <x:dxf>
      <x:font>
        <x:b/>
        <x:color rgb="FFAA3730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94cce178d4d55" /><Relationship Type="http://schemas.openxmlformats.org/officeDocument/2006/relationships/theme" Target="/xl/theme/theme1.xml" Id="Rc0457c9e1d0346e9" /><Relationship Type="http://schemas.openxmlformats.org/officeDocument/2006/relationships/sharedStrings" Target="/xl/sharedStrings.xml" Id="R57dcb8d36ad94a81" /><Relationship Type="http://schemas.openxmlformats.org/officeDocument/2006/relationships/worksheet" Target="/xl/worksheets/sheet1.xml" Id="R70dd00523aa740ef" /><Relationship Type="http://schemas.openxmlformats.org/officeDocument/2006/relationships/worksheet" Target="/xl/worksheets/sheet2.xml" Id="R43d6b85ba4964e8e" /><Relationship Type="http://schemas.openxmlformats.org/officeDocument/2006/relationships/worksheet" Target="/xl/worksheets/sheet3.xml" Id="R9afba3fef29a4910" /><Relationship Type="http://schemas.openxmlformats.org/officeDocument/2006/relationships/worksheet" Target="/xl/worksheets/sheet4.xml" Id="Rd499a5f3b14f47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3C56"/>
  </x:sheetPr>
  <x:sheetViews>
    <x:sheetView showGridLines="0" workbookViewId="0"/>
  </x:sheetViews>
  <x:sheetFormatPr defaultRowHeight="15"/>
  <x:cols>
    <x:col min="1" max="1" width="2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3" hidden="0" customWidth="1"/>
    <x:col min="7" max="7" width="19" hidden="0" customWidth="1"/>
    <x:col min="8" max="8" width="20" hidden="0" customWidth="1"/>
  </x:cols>
  <x:sheetData>
    <x:row r="2" ht="32" customHeight="1">
      <x:c r="A2" s="3" t="str">
        <x:v>FAZ 1 faktör puanlaması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31" customHeight="1">
      <x:c r="A4" s="2" t="str">
        <x:v>Önerilen merkez</x:v>
      </x:c>
      <x:c r="B4" s="41" t="str">
        <x:f>IF($H$7&lt;&gt;"Geçerli","Ağırlıkları düzeltin",IF(COUNTIFS(F19:F22,"Kesin birinci")=1,INDEX(A19:A22,MATCH("Kesin birinci",F19:F22,0)),"Kesin değil"))</x:f>
        <x:v>Ostia</x:v>
      </x:c>
      <x:c r="C4" s="2"/>
      <x:c r="D4" s="2" t="str">
        <x:v>En kötü fark (puan)</x:v>
      </x:c>
      <x:c r="E4" s="43" t="n">
        <x:f>IF($H$7="Geçerli",MAX(E19:E22),"n.a.")</x:f>
        <x:v>9.392223158541675</x:v>
      </x:c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4" customHeight="1">
      <x:c r="A6" s="7" t="str">
        <x:v>Kriter ağırlıkları</x:v>
      </x:c>
      <x:c r="B6" s="7" t="str">
        <x:v>K1 Ortalama</x:v>
      </x:c>
      <x:c r="C6" s="7" t="str">
        <x:v>K2 Uzak müşteri</x:v>
      </x:c>
      <x:c r="D6" s="7" t="str">
        <x:v>K3 Mevsim</x:v>
      </x:c>
      <x:c r="E6" s="7" t="str">
        <x:v>K4 Kara yedeği</x:v>
      </x:c>
      <x:c r="F6" s="7" t="str">
        <x:v>K5 İşgücü</x:v>
      </x:c>
      <x:c r="G6" s="7" t="str">
        <x:v>Toplam</x:v>
      </x:c>
      <x:c r="H6" s="7" t="str">
        <x:v>Ağırlık durumu</x:v>
      </x:c>
    </x:row>
    <x:row r="7" ht="25" customHeight="1">
      <x:c r="A7" s="2"/>
      <x:c r="B7" s="39" t="n">
        <x:v>0.36</x:v>
      </x:c>
      <x:c r="C7" s="39" t="n">
        <x:v>0.16</x:v>
      </x:c>
      <x:c r="D7" s="39" t="n">
        <x:v>0.12</x:v>
      </x:c>
      <x:c r="E7" s="39" t="n">
        <x:v>0.16</x:v>
      </x:c>
      <x:c r="F7" s="39" t="n">
        <x:v>0.2</x:v>
      </x:c>
      <x:c r="G7" s="40" t="n">
        <x:f>SUM(B7:F7)</x:f>
        <x:v>1</x:v>
      </x:c>
      <x:c r="H7" s="2" t="str">
        <x:f>IF(AND(COUNT(B7:F7)=5,MIN(B7:F7)&gt;=0,MAX(B7:F7)&lt;=1,ABS(G7-1)&lt;0.00000001),"Geçerli","Düzeltin")</x:f>
        <x:v>Geçerli</x:v>
      </x:c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44" customHeight="1">
      <x:c r="A9" s="7" t="str">
        <x:v>Aday</x:v>
      </x:c>
      <x:c r="B9" s="7" t="str">
        <x:v>K1 puanı</x:v>
      </x:c>
      <x:c r="C9" s="7" t="str">
        <x:v>K2 puanı</x:v>
      </x:c>
      <x:c r="D9" s="7" t="str">
        <x:v>K3 puanı</x:v>
      </x:c>
      <x:c r="E9" s="7" t="str">
        <x:v>K4 puanı</x:v>
      </x:c>
      <x:c r="F9" s="7" t="str">
        <x:v>K5 puanı</x:v>
      </x:c>
      <x:c r="G9" s="7" t="str">
        <x:v>Bilinen katkı</x:v>
      </x:c>
      <x:c r="H9" s="2"/>
    </x:row>
    <x:row r="10" ht="25" customHeight="1">
      <x:c r="A10" s="8" t="str">
        <x:f>'Gostergeler'!A7</x:f>
        <x:v>Grumentum</x:v>
      </x:c>
      <x:c r="B10" s="15" t="n">
        <x:f>IF(MAX('Gostergeler'!$B$7:$B$10)=MIN('Gostergeler'!$B$7:$B$10),100,100*(MAX('Gostergeler'!$B$7:$B$10)-'Gostergeler'!B7)/(MAX('Gostergeler'!$B$7:$B$10)-MIN('Gostergeler'!$B$7:$B$10)))</x:f>
        <x:v>15.001061513801444</x:v>
      </x:c>
      <x:c r="C10" s="15" t="n">
        <x:f>IF(MAX('Gostergeler'!$C$7:$C$10)=MIN('Gostergeler'!$C$7:$C$10),100,100*(MAX('Gostergeler'!$C$7:$C$10)-'Gostergeler'!C7)/(MAX('Gostergeler'!$C$7:$C$10)-MIN('Gostergeler'!$C$7:$C$10)))</x:f>
        <x:v>0</x:v>
      </x:c>
      <x:c r="D10" s="15" t="n">
        <x:f>IF(MAX('Gostergeler'!$E$7:$E$10)=MIN('Gostergeler'!$E$7:$E$10),100,100*(MAX('Gostergeler'!$E$7:$E$10)-'Gostergeler'!E7)/(MAX('Gostergeler'!$E$7:$E$10)-MIN('Gostergeler'!$E$7:$E$10)))</x:f>
        <x:v>54.98232752793147</x:v>
      </x:c>
      <x:c r="E10" s="15" t="n">
        <x:f>IF(MAX('Gostergeler'!$F$7:$F$10)=MIN('Gostergeler'!$F$7:$F$10),100,100*(MAX('Gostergeler'!$F$7:$F$10)-'Gostergeler'!F7)/(MAX('Gostergeler'!$F$7:$F$10)-MIN('Gostergeler'!$F$7:$F$10)))</x:f>
        <x:v>0</x:v>
      </x:c>
      <x:c r="F10" s="33" t="str">
        <x:f>'Gostergeler'!G7</x:f>
        <x:v>Veri eksik</x:v>
      </x:c>
      <x:c r="G10" s="15" t="n">
        <x:f>IF($H$7="Geçerli",SUMPRODUCT(B10:E10,$B$7:$E$7),"n.a.")</x:f>
        <x:v>11.998261448320296</x:v>
      </x:c>
      <x:c r="H10" s="2"/>
    </x:row>
    <x:row r="11" ht="25" customHeight="1">
      <x:c r="A11" s="2" t="str">
        <x:f>'Gostergeler'!A8</x:f>
        <x:v>Venusia</x:v>
      </x:c>
      <x:c r="B11" s="16" t="n">
        <x:f>IF(MAX('Gostergeler'!$B$7:$B$10)=MIN('Gostergeler'!$B$7:$B$10),100,100*(MAX('Gostergeler'!$B$7:$B$10)-'Gostergeler'!B8)/(MAX('Gostergeler'!$B$7:$B$10)-MIN('Gostergeler'!$B$7:$B$10)))</x:f>
        <x:v>24.570306092975223</x:v>
      </x:c>
      <x:c r="C11" s="16" t="n">
        <x:f>IF(MAX('Gostergeler'!$C$7:$C$10)=MIN('Gostergeler'!$C$7:$C$10),100,100*(MAX('Gostergeler'!$C$7:$C$10)-'Gostergeler'!C8)/(MAX('Gostergeler'!$C$7:$C$10)-MIN('Gostergeler'!$C$7:$C$10)))</x:f>
        <x:v>8.56078877174786</x:v>
      </x:c>
      <x:c r="D11" s="16" t="n">
        <x:f>IF(MAX('Gostergeler'!$E$7:$E$10)=MIN('Gostergeler'!$E$7:$E$10),100,100*(MAX('Gostergeler'!$E$7:$E$10)-'Gostergeler'!E8)/(MAX('Gostergeler'!$E$7:$E$10)-MIN('Gostergeler'!$E$7:$E$10)))</x:f>
        <x:v>51.64508547095509</x:v>
      </x:c>
      <x:c r="E11" s="16" t="n">
        <x:f>IF(MAX('Gostergeler'!$F$7:$F$10)=MIN('Gostergeler'!$F$7:$F$10),100,100*(MAX('Gostergeler'!$F$7:$F$10)-'Gostergeler'!F8)/(MAX('Gostergeler'!$F$7:$F$10)-MIN('Gostergeler'!$F$7:$F$10)))</x:f>
        <x:v>22.451402191595207</x:v>
      </x:c>
      <x:c r="F11" s="33" t="str">
        <x:f>'Gostergeler'!G8</x:f>
        <x:v>Veri eksik</x:v>
      </x:c>
      <x:c r="G11" s="16" t="n">
        <x:f>IF($H$7="Geçerli",SUMPRODUCT(B11:E11,$B$7:$E$7),"n.a.")</x:f>
        <x:v>20.00467100412058</x:v>
      </x:c>
      <x:c r="H11" s="2"/>
    </x:row>
    <x:row r="12" ht="25" customHeight="1">
      <x:c r="A12" s="8" t="str">
        <x:f>'Gostergeler'!A9</x:f>
        <x:v>Aquileia</x:v>
      </x:c>
      <x:c r="B12" s="15" t="n">
        <x:f>IF(MAX('Gostergeler'!$B$7:$B$10)=MIN('Gostergeler'!$B$7:$B$10),100,100*(MAX('Gostergeler'!$B$7:$B$10)-'Gostergeler'!B9)/(MAX('Gostergeler'!$B$7:$B$10)-MIN('Gostergeler'!$B$7:$B$10)))</x:f>
        <x:v>0</x:v>
      </x:c>
      <x:c r="C12" s="15" t="n">
        <x:f>IF(MAX('Gostergeler'!$C$7:$C$10)=MIN('Gostergeler'!$C$7:$C$10),100,100*(MAX('Gostergeler'!$C$7:$C$10)-'Gostergeler'!C9)/(MAX('Gostergeler'!$C$7:$C$10)-MIN('Gostergeler'!$C$7:$C$10)))</x:f>
        <x:v>40.773848514901395</x:v>
      </x:c>
      <x:c r="D12" s="15" t="n">
        <x:f>IF(MAX('Gostergeler'!$E$7:$E$10)=MIN('Gostergeler'!$E$7:$E$10),100,100*(MAX('Gostergeler'!$E$7:$E$10)-'Gostergeler'!E9)/(MAX('Gostergeler'!$E$7:$E$10)-MIN('Gostergeler'!$E$7:$E$10)))</x:f>
        <x:v>100</x:v>
      </x:c>
      <x:c r="E12" s="15" t="n">
        <x:f>IF(MAX('Gostergeler'!$F$7:$F$10)=MIN('Gostergeler'!$F$7:$F$10),100,100*(MAX('Gostergeler'!$F$7:$F$10)-'Gostergeler'!F9)/(MAX('Gostergeler'!$F$7:$F$10)-MIN('Gostergeler'!$F$7:$F$10)))</x:f>
        <x:v>100</x:v>
      </x:c>
      <x:c r="F12" s="33" t="str">
        <x:f>'Gostergeler'!G9</x:f>
        <x:v>Veri eksik</x:v>
      </x:c>
      <x:c r="G12" s="15" t="n">
        <x:f>IF($H$7="Geçerli",SUMPRODUCT(B12:E12,$B$7:$E$7),"n.a.")</x:f>
        <x:v>34.523815762384224</x:v>
      </x:c>
      <x:c r="H12" s="2"/>
    </x:row>
    <x:row r="13" ht="25" customHeight="1">
      <x:c r="A13" s="2" t="str">
        <x:f>'Gostergeler'!A10</x:f>
        <x:v>Ostia</x:v>
      </x:c>
      <x:c r="B13" s="16" t="n">
        <x:f>IF(MAX('Gostergeler'!$B$7:$B$10)=MIN('Gostergeler'!$B$7:$B$10),100,100*(MAX('Gostergeler'!$B$7:$B$10)-'Gostergeler'!B10)/(MAX('Gostergeler'!$B$7:$B$10)-MIN('Gostergeler'!$B$7:$B$10)))</x:f>
        <x:v>100</x:v>
      </x:c>
      <x:c r="C13" s="16" t="n">
        <x:f>IF(MAX('Gostergeler'!$C$7:$C$10)=MIN('Gostergeler'!$C$7:$C$10),100,100*(MAX('Gostergeler'!$C$7:$C$10)-'Gostergeler'!C10)/(MAX('Gostergeler'!$C$7:$C$10)-MIN('Gostergeler'!$C$7:$C$10)))</x:f>
        <x:v>100</x:v>
      </x:c>
      <x:c r="D13" s="16" t="n">
        <x:f>IF(MAX('Gostergeler'!$E$7:$E$10)=MIN('Gostergeler'!$E$7:$E$10),100,100*(MAX('Gostergeler'!$E$7:$E$10)-'Gostergeler'!E10)/(MAX('Gostergeler'!$E$7:$E$10)-MIN('Gostergeler'!$E$7:$E$10)))</x:f>
        <x:v>0</x:v>
      </x:c>
      <x:c r="E13" s="16" t="n">
        <x:f>IF(MAX('Gostergeler'!$F$7:$F$10)=MIN('Gostergeler'!$F$7:$F$10),100,100*(MAX('Gostergeler'!$F$7:$F$10)-'Gostergeler'!F10)/(MAX('Gostergeler'!$F$7:$F$10)-MIN('Gostergeler'!$F$7:$F$10)))</x:f>
        <x:v>74.47524325578689</x:v>
      </x:c>
      <x:c r="F13" s="33" t="str">
        <x:f>'Gostergeler'!G10</x:f>
        <x:v>Veri eksik</x:v>
      </x:c>
      <x:c r="G13" s="16" t="n">
        <x:f>IF($H$7="Geçerli",SUMPRODUCT(B13:E13,$B$7:$E$7),"n.a.")</x:f>
        <x:v>63.9160389209259</x:v>
      </x:c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42" t="str">
        <x:v>K1–K4 puanları 0–100 ölçeğinde. Bilinen katkı, seçili ağırlıklarla hesaplanır.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42" t="str">
        <x:v>K5 ölçülmedi. Alt/üst toplamlar işgücü puanının 0–100 aralığındaki olası katkısını kapsar.</x:v>
      </x:c>
      <x:c r="B16" s="2"/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44" customHeight="1">
      <x:c r="A18" s="7" t="str">
        <x:v>Aday</x:v>
      </x:c>
      <x:c r="B18" s="7" t="str">
        <x:v>Toplam alt sınır</x:v>
      </x:c>
      <x:c r="C18" s="7" t="str">
        <x:v>Toplam üst sınır</x:v>
      </x:c>
      <x:c r="D18" s="7" t="str">
        <x:v>Rakip üst sınırı</x:v>
      </x:c>
      <x:c r="E18" s="7" t="str">
        <x:v>En kötü fark</x:v>
      </x:c>
      <x:c r="F18" s="7" t="str">
        <x:v>Sonuç</x:v>
      </x:c>
      <x:c r="G18" s="2"/>
      <x:c r="H18" s="2"/>
    </x:row>
    <x:row r="19" ht="25" customHeight="1">
      <x:c r="A19" s="8" t="str">
        <x:f>A10</x:f>
        <x:v>Grumentum</x:v>
      </x:c>
      <x:c r="B19" s="15" t="n">
        <x:f>G10</x:f>
        <x:v>11.998261448320296</x:v>
      </x:c>
      <x:c r="C19" s="15" t="n">
        <x:f>IF($H$7="Geçerli",B19+100*$F$7,"n.a.")</x:f>
        <x:v>31.998261448320296</x:v>
      </x:c>
      <x:c r="D19" s="15" t="n">
        <x:f>IF($H$7="Geçerli",MAX(C20,C21,C22),"n.a.")</x:f>
        <x:v>83.9160389209259</x:v>
      </x:c>
      <x:c r="E19" s="15" t="n">
        <x:f>IF($H$7="Geçerli",B19-D19,"n.a.")</x:f>
        <x:v>-71.91777747260561</x:v>
      </x:c>
      <x:c r="F19" s="8" t="str">
        <x:f>IF($H$7&lt;&gt;"Geçerli","Ağırlıkları düzeltin",IF(E19&gt;0,"Kesin birinci","Kesin değil"))</x:f>
        <x:v>Kesin değil</x:v>
      </x:c>
      <x:c r="G19" s="2"/>
      <x:c r="H19" s="2"/>
    </x:row>
    <x:row r="20" ht="25" customHeight="1">
      <x:c r="A20" s="2" t="str">
        <x:f>A11</x:f>
        <x:v>Venusia</x:v>
      </x:c>
      <x:c r="B20" s="16" t="n">
        <x:f>G11</x:f>
        <x:v>20.00467100412058</x:v>
      </x:c>
      <x:c r="C20" s="16" t="n">
        <x:f>IF($H$7="Geçerli",B20+100*$F$7,"n.a.")</x:f>
        <x:v>40.00467100412058</x:v>
      </x:c>
      <x:c r="D20" s="16" t="n">
        <x:f>IF($H$7="Geçerli",MAX(C19,C21,C22),"n.a.")</x:f>
        <x:v>83.9160389209259</x:v>
      </x:c>
      <x:c r="E20" s="16" t="n">
        <x:f>IF($H$7="Geçerli",B20-D20,"n.a.")</x:f>
        <x:v>-63.91136791680532</x:v>
      </x:c>
      <x:c r="F20" s="2" t="str">
        <x:f>IF($H$7&lt;&gt;"Geçerli","Ağırlıkları düzeltin",IF(E20&gt;0,"Kesin birinci","Kesin değil"))</x:f>
        <x:v>Kesin değil</x:v>
      </x:c>
      <x:c r="G20" s="2"/>
      <x:c r="H20" s="2"/>
    </x:row>
    <x:row r="21" ht="25" customHeight="1">
      <x:c r="A21" s="8" t="str">
        <x:f>A12</x:f>
        <x:v>Aquileia</x:v>
      </x:c>
      <x:c r="B21" s="15" t="n">
        <x:f>G12</x:f>
        <x:v>34.523815762384224</x:v>
      </x:c>
      <x:c r="C21" s="15" t="n">
        <x:f>IF($H$7="Geçerli",B21+100*$F$7,"n.a.")</x:f>
        <x:v>54.523815762384224</x:v>
      </x:c>
      <x:c r="D21" s="15" t="n">
        <x:f>IF($H$7="Geçerli",MAX(C19,C20,C22),"n.a.")</x:f>
        <x:v>83.9160389209259</x:v>
      </x:c>
      <x:c r="E21" s="15" t="n">
        <x:f>IF($H$7="Geçerli",B21-D21,"n.a.")</x:f>
        <x:v>-49.392223158541675</x:v>
      </x:c>
      <x:c r="F21" s="8" t="str">
        <x:f>IF($H$7&lt;&gt;"Geçerli","Ağırlıkları düzeltin",IF(E21&gt;0,"Kesin birinci","Kesin değil"))</x:f>
        <x:v>Kesin değil</x:v>
      </x:c>
      <x:c r="G21" s="2"/>
      <x:c r="H21" s="2"/>
    </x:row>
    <x:row r="22" ht="25" customHeight="1">
      <x:c r="A22" s="2" t="str">
        <x:f>A13</x:f>
        <x:v>Ostia</x:v>
      </x:c>
      <x:c r="B22" s="16" t="n">
        <x:f>G13</x:f>
        <x:v>63.9160389209259</x:v>
      </x:c>
      <x:c r="C22" s="16" t="n">
        <x:f>IF($H$7="Geçerli",B22+100*$F$7,"n.a.")</x:f>
        <x:v>83.9160389209259</x:v>
      </x:c>
      <x:c r="D22" s="16" t="n">
        <x:f>IF($H$7="Geçerli",MAX(C19,C20,C21),"n.a.")</x:f>
        <x:v>54.523815762384224</x:v>
      </x:c>
      <x:c r="E22" s="16" t="n">
        <x:f>IF($H$7="Geçerli",B22-D22,"n.a.")</x:f>
        <x:v>9.392223158541675</x:v>
      </x:c>
      <x:c r="F22" s="2" t="str">
        <x:f>IF($H$7&lt;&gt;"Geçerli","Ağırlıkları düzeltin",IF(E22&gt;0,"Kesin birinci","Kesin değil"))</x:f>
        <x:v>Kesin birinci</x:v>
      </x:c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42" t="str">
        <x:v>Karar yalnız bu dört kent ve seçili kriter ağırlıkları için geçerlidir.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42" t="str">
        <x:v>Alt/üst sınırlar varsayımsal uçlardır. K5’e sıfır veya tam puan verilmiş değildir.</x:v>
      </x:c>
      <x:c r="B25" s="2"/>
      <x:c r="C25" s="2"/>
      <x:c r="D25" s="2"/>
      <x:c r="E25" s="2"/>
      <x:c r="F25" s="2"/>
      <x:c r="G25" s="2"/>
      <x:c r="H25" s="2"/>
    </x:row>
    <x:row r="26" ht="25" customHeight="1">
      <x:c r="A26" s="42" t="str">
        <x:v>K1–K4 ham değerleri Gostergeler sayfasında, müşteri ve ay detayları diğer sayfalardadır.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42" t="str">
        <x:v>Sarı hücrelerdeki ağırlıkları değiştirin. Toplam %100 olduğunda sonuç yeniden hesaplanır.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42" t="str">
        <x:v>20 Ekim 2026. Model günleri teslimat garantisi değildir.</x:v>
      </x:c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F19:F22">
    <x:cfRule type="containsText" dxfId="0" priority="1" operator="containsText" text="Kesin birinci"/>
  </x:conditionalFormatting>
  <x:conditionalFormatting sqref="H7:H7">
    <x:cfRule type="containsText" dxfId="1" priority="2" operator="containsText" text="Düzelti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49A"/>
  </x:sheetPr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2" ht="32" customHeight="1">
      <x:c r="A2" s="3" t="str">
        <x:v>Ham göstergeler ve yöntem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4" customHeight="1">
      <x:c r="A6" s="7" t="str">
        <x:v>Aday</x:v>
      </x:c>
      <x:c r="B6" s="7" t="str">
        <x:v>K1 Ort. süre (gün)</x:v>
      </x:c>
      <x:c r="C6" s="7" t="str">
        <x:v>K2 Ağırlıklı P90 (gün)</x:v>
      </x:c>
      <x:c r="D6" s="7" t="str">
        <x:v>En kötü ay (gün)</x:v>
      </x:c>
      <x:c r="E6" s="7" t="str">
        <x:v>K3 Kötüleşme</x:v>
      </x:c>
      <x:c r="F6" s="7" t="str">
        <x:v>K4 Kara yedeği (gün)</x:v>
      </x:c>
      <x:c r="G6" s="7" t="str">
        <x:v>K5 İşgücü</x:v>
      </x:c>
      <x:c r="H6" s="7" t="str">
        <x:v>Kent nüfusu</x:v>
      </x:c>
    </x:row>
    <x:row r="7" ht="25" customHeight="1">
      <x:c r="A7" s="8" t="str">
        <x:v>Grumentum</x:v>
      </x:c>
      <x:c r="B7" s="15" t="n">
        <x:f>SUM('Musteriler'!E5:E111)/SUM('Musteriler'!C5:C111)</x:f>
        <x:v>74.6303197642276</x:v>
      </x:c>
      <x:c r="C7" s="15" t="n">
        <x:f>INDEX('Musteriler'!D5:D111,MATCH(1,'Musteriler'!H5:H111,0))</x:f>
        <x:v>137.7787845098137</x:v>
      </x:c>
      <x:c r="D7" s="15" t="n">
        <x:f>MAX('Aylik'!F5:F16)</x:f>
        <x:v>78.65841148311951</x:v>
      </x:c>
      <x:c r="E7" s="31" t="n">
        <x:f>D7/B7-1</x:f>
        <x:v>0.05397393085836266</x:v>
      </x:c>
      <x:c r="F7" s="15" t="n">
        <x:f>SUM('Musteriler'!J5:J111)/SUM('Musteriler'!K5:K111)</x:f>
        <x:v>200.18770397018778</x:v>
      </x:c>
      <x:c r="G7" s="33" t="str">
        <x:v>Veri eksik</x:v>
      </x:c>
      <x:c r="H7" s="11" t="n">
        <x:v>4471</x:v>
      </x:c>
    </x:row>
    <x:row r="8" ht="25" customHeight="1">
      <x:c r="A8" s="2" t="str">
        <x:v>Venusia</x:v>
      </x:c>
      <x:c r="B8" s="16" t="n">
        <x:f>SUM('Musteriler'!E112:E218)/SUM('Musteriler'!C112:C218)</x:f>
        <x:v>70.89680947297902</x:v>
      </x:c>
      <x:c r="C8" s="16" t="n">
        <x:f>INDEX('Musteriler'!D112:D218,MATCH(1,'Musteriler'!H112:H218,0))</x:f>
        <x:v>135.50141414056822</x:v>
      </x:c>
      <x:c r="D8" s="16" t="n">
        <x:f>MAX('Aylik'!F17:F28)</x:f>
        <x:v>74.911250766826</x:v>
      </x:c>
      <x:c r="E8" s="32" t="n">
        <x:f>D8/B8-1</x:f>
        <x:v>0.05662372289654316</x:v>
      </x:c>
      <x:c r="F8" s="16" t="n">
        <x:f>SUM('Musteriler'!J112:J218)/SUM('Musteriler'!K112:K218)</x:f>
        <x:v>192.34676022238324</x:v>
      </x:c>
      <x:c r="G8" s="33" t="str">
        <x:v>Veri eksik</x:v>
      </x:c>
      <x:c r="H8" s="12" t="n">
        <x:v>6567</x:v>
      </x:c>
    </x:row>
    <x:row r="9" ht="25" customHeight="1">
      <x:c r="A9" s="8" t="str">
        <x:v>Aquileia</x:v>
      </x:c>
      <x:c r="B9" s="15" t="n">
        <x:f>SUM('Musteriler'!E219:E325)/SUM('Musteriler'!C219:C325)</x:f>
        <x:v>80.4830928936052</x:v>
      </x:c>
      <x:c r="C9" s="15" t="n">
        <x:f>INDEX('Musteriler'!D219:D325,MATCH(1,'Musteriler'!H219:H325,0))</x:f>
        <x:v>126.93198558465089</x:v>
      </x:c>
      <x:c r="D9" s="15" t="n">
        <x:f>MAX('Aylik'!F29:F40)</x:f>
        <x:v>81.95026782495091</x:v>
      </x:c>
      <x:c r="E9" s="31" t="n">
        <x:f>D9/B9-1</x:f>
        <x:v>0.01822960423856035</x:v>
      </x:c>
      <x:c r="F9" s="15" t="n">
        <x:f>SUM('Musteriler'!J219:J325)/SUM('Musteriler'!K219:K325)</x:f>
        <x:v>165.2636324984298</x:v>
      </x:c>
      <x:c r="G9" s="33" t="str">
        <x:v>Veri eksik</x:v>
      </x:c>
      <x:c r="H9" s="11" t="n">
        <x:v>19667</x:v>
      </x:c>
    </x:row>
    <x:row r="10" ht="25" customHeight="1">
      <x:c r="A10" s="2" t="str">
        <x:v>Ostia</x:v>
      </x:c>
      <x:c r="B10" s="16" t="n">
        <x:f>SUM('Musteriler'!E326:E432)/SUM('Musteriler'!C326:C432)</x:f>
        <x:v>41.46736641322995</x:v>
      </x:c>
      <x:c r="C10" s="16" t="n">
        <x:f>INDEX('Musteriler'!D326:D432,MATCH(1,'Musteriler'!H326:H432,0))</x:f>
        <x:v>111.17644178222277</x:v>
      </x:c>
      <x:c r="D10" s="16" t="n">
        <x:f>MAX('Aylik'!F41:F52)</x:f>
        <x:v>45.51583612870525</x:v>
      </x:c>
      <x:c r="E10" s="32" t="n">
        <x:f>D10/B10-1</x:f>
        <x:v>0.09763025881922549</x:v>
      </x:c>
      <x:c r="F10" s="16" t="n">
        <x:f>SUM('Musteriler'!J326:J432)/SUM('Musteriler'!K326:K432)</x:f>
        <x:v>174.17791678677116</x:v>
      </x:c>
      <x:c r="G10" s="33" t="str">
        <x:v>Veri eksik</x:v>
      </x:c>
      <x:c r="H10" s="12" t="n">
        <x:v>35017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34" t="str">
        <x:v>Ana pazar</x:v>
      </x:c>
      <x:c r="B13" s="35" t="str">
        <x:v>Aylık Atlas: 107 kent, 2.862.036 nüfus ağırlığı. Aynı 12 ay eşit ağırlıklı.</x:v>
      </x:c>
      <x:c r="C13" s="2"/>
      <x:c r="D13" s="2"/>
      <x:c r="E13" s="2"/>
      <x:c r="F13" s="2"/>
      <x:c r="G13" s="2"/>
      <x:c r="H13" s="2"/>
    </x:row>
    <x:row r="14" ht="28" customHeight="1">
      <x:c r="A14" s="34" t="str">
        <x:v>Kara yedeği</x:v>
      </x:c>
      <x:c r="B14" s="35" t="str">
        <x:v>Aynı 105 anakara müşterisi, 2.804.765 nüfus. Deniz kapalı, kısa boğaz geçişleri açık.</x:v>
      </x:c>
      <x:c r="C14" s="2"/>
      <x:c r="D14" s="2"/>
      <x:c r="E14" s="2"/>
      <x:c r="F14" s="2"/>
      <x:c r="G14" s="2"/>
      <x:c r="H14" s="2"/>
    </x:row>
    <x:row r="15" ht="28" customHeight="1">
      <x:c r="A15" s="34" t="str">
        <x:v>İşgücü eksikliği</x:v>
      </x:c>
      <x:c r="B15" s="35" t="str">
        <x:v>Günlük hinterlandda küçük yerleşim ve kırsal nüfus eksik. Kent nüfusu K5 yerine kullanılmadı.</x:v>
      </x:c>
      <x:c r="C15" s="2"/>
      <x:c r="D15" s="2"/>
      <x:c r="E15" s="2"/>
      <x:c r="F15" s="2"/>
      <x:c r="G15" s="2"/>
      <x:c r="H15" s="2"/>
    </x:row>
    <x:row r="16" ht="28" customHeight="1">
      <x:c r="A16" s="34" t="str">
        <x:v>Puan ölçeği</x:v>
      </x:c>
      <x:c r="B16" s="35" t="str">
        <x:v>K1–K4 düşük-daha-iyi min–maks: 100 × (en kötü − değer) / (en kötü − en iyi).</x:v>
      </x:c>
      <x:c r="C16" s="2"/>
      <x:c r="D16" s="2"/>
      <x:c r="E16" s="2"/>
      <x:c r="F16" s="2"/>
      <x:c r="G16" s="2"/>
      <x:c r="H16" s="2"/>
    </x:row>
    <x:row r="17" ht="28" customHeight="1">
      <x:c r="A17" s="34" t="str">
        <x:v>Sıfır puan</x:v>
      </x:c>
      <x:c r="B17" s="35" t="str">
        <x:v>Dört aday arasında ilgili göstergede en kötü değer. Mutlak uygunsuzluk anlamına gelmez.</x:v>
      </x:c>
      <x:c r="C17" s="2"/>
      <x:c r="D17" s="2"/>
      <x:c r="E17" s="2"/>
      <x:c r="F17" s="2"/>
      <x:c r="G17" s="2"/>
      <x:c r="H17" s="2"/>
    </x:row>
    <x:row r="18" ht="28" customHeight="1">
      <x:c r="A18" s="34" t="str">
        <x:v>Aday kapsamı</x:v>
      </x:c>
      <x:c r="B18" s="35" t="str">
        <x:v>Grumentum, Venusia, Aquileia ve Ostia. Beş yöntem önerisinde Ostia iki kez çıkıyor.</x:v>
      </x:c>
      <x:c r="C18" s="2"/>
      <x:c r="D18" s="2"/>
      <x:c r="E18" s="2"/>
      <x:c r="F18" s="2"/>
      <x:c r="G18" s="2"/>
      <x:c r="H18" s="2"/>
    </x:row>
    <x:row r="19" ht="28" customHeight="1">
      <x:c r="A19" s="34" t="str">
        <x:v>K1 ve K2 kaynağı</x:v>
      </x:c>
      <x:c r="B19" s="35" t="str">
        <x:v>FAZ1 eğimli Atlas aylık süre matrisi, 20 Ekim 2026. Çıkış yönlü süreler kullanıldı.</x:v>
      </x:c>
      <x:c r="C19" s="2"/>
      <x:c r="D19" s="2"/>
      <x:c r="E19" s="2"/>
      <x:c r="F19" s="2"/>
      <x:c r="G19" s="2"/>
      <x:c r="H19" s="2"/>
    </x:row>
    <x:row r="20" ht="28" customHeight="1">
      <x:c r="A20" s="34" t="str">
        <x:v>K3 kaynağı</x:v>
      </x:c>
      <x:c r="B20" s="35" t="str">
        <x:v>Aynı matrisin aylık nüfus ağırlıklı ortalamaları. En kötü ay / yıllık ortalama − 1.</x:v>
      </x:c>
      <x:c r="C20" s="2"/>
      <x:c r="D20" s="2"/>
      <x:c r="E20" s="2"/>
      <x:c r="F20" s="2"/>
      <x:c r="G20" s="2"/>
      <x:c r="H20" s="2"/>
    </x:row>
    <x:row r="21" ht="28" customHeight="1">
      <x:c r="A21" s="34" t="str">
        <x:v>K4 kaynağı</x:v>
      </x:c>
      <x:c r="B21" s="35" t="str">
        <x:v>FAZ1 eğimli boğaz geçişli kara süre matrisi, 20 Ekim 2026.</x:v>
      </x:c>
      <x:c r="C21" s="2"/>
      <x:c r="D21" s="2"/>
      <x:c r="E21" s="2"/>
      <x:c r="F21" s="2"/>
      <x:c r="G21" s="2"/>
      <x:c r="H21" s="2"/>
    </x:row>
    <x:row r="22" ht="28" customHeight="1">
      <x:c r="A22" s="34" t="str">
        <x:v>K5 kaynağı</x:v>
      </x:c>
      <x:c r="B22" s="35" t="str">
        <x:v>FAZ1 kent kapsamı ve saf kara yürüyüş profili. 30/60/120 dakika ön kontrolünde kapsam yetersiz.</x:v>
      </x:c>
      <x:c r="C22" s="2"/>
      <x:c r="D22" s="2"/>
      <x:c r="E22" s="2"/>
      <x:c r="F22" s="2"/>
      <x:c r="G22" s="2"/>
      <x:c r="H22" s="2"/>
    </x:row>
    <x:row r="23" ht="28" customHeight="1">
      <x:c r="A23" s="34" t="str">
        <x:v>Nüfusun anlamı</x:v>
      </x:c>
      <x:c r="B23" s="35" t="str">
        <x:v>Karma dönem kent nüfus tahminleri. Çalışan sayısı, tek yıl nüfusu veya işsizlik verisi değildir.</x:v>
      </x:c>
      <x:c r="C23" s="2"/>
      <x:c r="D23" s="2"/>
      <x:c r="E23" s="2"/>
      <x:c r="F23" s="2"/>
      <x:c r="G23" s="2"/>
      <x:c r="H23" s="2"/>
    </x:row>
    <x:row r="24" ht="28" customHeight="1">
      <x:c r="A24" s="34" t="str">
        <x:v>Yol kabulleri</x:v>
      </x:c>
      <x:c r="B24" s="35" t="str">
        <x:v>Kara 2 km/saat × kaynak geçilebilirliği, 6 hareket saati/gün. Deniz elleçlemesi toplam 1 gün.</x:v>
      </x:c>
      <x:c r="C24" s="2"/>
      <x:c r="D24" s="2"/>
      <x:c r="E24" s="2"/>
      <x:c r="F24" s="2"/>
      <x:c r="G24" s="2"/>
      <x:c r="H24" s="2"/>
    </x:row>
    <x:row r="25" ht="28" customHeight="1">
      <x:c r="A25" s="34" t="str">
        <x:v>P90 tanımı</x:v>
      </x:c>
      <x:c r="B25" s="35" t="str">
        <x:v>Yıllık müşteri süreleri küçükten büyüğe sıralanır. Birikimli nüfusun %90 eşiğindeki ilk süre alınır.</x:v>
      </x:c>
      <x:c r="C25" s="2"/>
      <x:c r="D25" s="2"/>
      <x:c r="E25" s="2"/>
      <x:c r="F25" s="2"/>
      <x:c r="G25" s="2"/>
      <x:c r="H25" s="2"/>
    </x:row>
    <x:row r="26" ht="28" customHeight="1">
      <x:c r="A26" s="34" t="str">
        <x:v>Doğrulama</x:v>
      </x:c>
      <x:c r="B26" s="35" t="str">
        <x:v>5.136 aylık ve 420 kara rota kaydı kontrol edildi. Sekiz aday/model ortalaması kayıtlı sonuçla uzlaştı.</x:v>
      </x:c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2" ht="32" customHeight="1">
      <x:c r="A2" s="3" t="str">
        <x:v>Aylık Atlas sonuçları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46" customHeight="1">
      <x:c r="A4" s="7" t="str">
        <x:v>Aday</x:v>
      </x:c>
      <x:c r="B4" s="7" t="str">
        <x:v>Ay</x:v>
      </x:c>
      <x:c r="C4" s="7" t="str">
        <x:v>Müşteri sayısı</x:v>
      </x:c>
      <x:c r="D4" s="7" t="str">
        <x:v>Nüfus ağırlığı</x:v>
      </x:c>
      <x:c r="E4" s="7" t="str">
        <x:v>Nüfus × model günü</x:v>
      </x:c>
      <x:c r="F4" s="7" t="str">
        <x:v>Ağırlıklı süre (gün)</x:v>
      </x:c>
    </x:row>
    <x:row r="5" ht="25" customHeight="1">
      <x:c r="A5" s="8" t="str">
        <x:v>Grumentum</x:v>
      </x:c>
      <x:c r="B5" s="8" t="str">
        <x:v>Ocak</x:v>
      </x:c>
      <x:c r="C5" s="11" t="n">
        <x:v>107</x:v>
      </x:c>
      <x:c r="D5" s="11" t="n">
        <x:v>2862036</x:v>
      </x:c>
      <x:c r="E5" s="17" t="n">
        <x:v>214179191.7799885</x:v>
      </x:c>
      <x:c r="F5" s="15" t="n">
        <x:f>E5/D5</x:f>
        <x:v>74.83455546330951</x:v>
      </x:c>
    </x:row>
    <x:row r="6" ht="25" customHeight="1">
      <x:c r="A6" s="2" t="str">
        <x:v>Grumentum</x:v>
      </x:c>
      <x:c r="B6" s="2" t="str">
        <x:v>Şubat</x:v>
      </x:c>
      <x:c r="C6" s="12" t="n">
        <x:v>107</x:v>
      </x:c>
      <x:c r="D6" s="12" t="n">
        <x:v>2862036</x:v>
      </x:c>
      <x:c r="E6" s="18" t="n">
        <x:v>211975371.50484553</x:v>
      </x:c>
      <x:c r="F6" s="16" t="n">
        <x:f>E6/D6</x:f>
        <x:v>74.0645371004577</x:v>
      </x:c>
    </x:row>
    <x:row r="7" ht="25" customHeight="1">
      <x:c r="A7" s="8" t="str">
        <x:v>Grumentum</x:v>
      </x:c>
      <x:c r="B7" s="8" t="str">
        <x:v>Mart</x:v>
      </x:c>
      <x:c r="C7" s="11" t="n">
        <x:v>107</x:v>
      </x:c>
      <x:c r="D7" s="11" t="n">
        <x:v>2862036</x:v>
      </x:c>
      <x:c r="E7" s="17" t="n">
        <x:v>211850536.90984553</x:v>
      </x:c>
      <x:c r="F7" s="15" t="n">
        <x:f>E7/D7</x:f>
        <x:v>74.02091969138247</x:v>
      </x:c>
    </x:row>
    <x:row r="8" ht="25" customHeight="1">
      <x:c r="A8" s="2" t="str">
        <x:v>Grumentum</x:v>
      </x:c>
      <x:c r="B8" s="2" t="str">
        <x:v>Nisan</x:v>
      </x:c>
      <x:c r="C8" s="12" t="n">
        <x:v>107</x:v>
      </x:c>
      <x:c r="D8" s="12" t="n">
        <x:v>2862036</x:v>
      </x:c>
      <x:c r="E8" s="18" t="n">
        <x:v>210461393.48528787</x:v>
      </x:c>
      <x:c r="F8" s="16" t="n">
        <x:f>E8/D8</x:f>
        <x:v>73.53555073566086</x:v>
      </x:c>
    </x:row>
    <x:row r="9" ht="25" customHeight="1">
      <x:c r="A9" s="8" t="str">
        <x:v>Grumentum</x:v>
      </x:c>
      <x:c r="B9" s="8" t="str">
        <x:v>Mayıs</x:v>
      </x:c>
      <x:c r="C9" s="11" t="n">
        <x:v>107</x:v>
      </x:c>
      <x:c r="D9" s="11" t="n">
        <x:v>2862036</x:v>
      </x:c>
      <x:c r="E9" s="17" t="n">
        <x:v>207701909.82907057</x:v>
      </x:c>
      <x:c r="F9" s="15" t="n">
        <x:f>E9/D9</x:f>
        <x:v>72.5713826901795</x:v>
      </x:c>
    </x:row>
    <x:row r="10" ht="25" customHeight="1">
      <x:c r="A10" s="2" t="str">
        <x:v>Grumentum</x:v>
      </x:c>
      <x:c r="B10" s="2" t="str">
        <x:v>Haziran</x:v>
      </x:c>
      <x:c r="C10" s="12" t="n">
        <x:v>107</x:v>
      </x:c>
      <x:c r="D10" s="12" t="n">
        <x:v>2862036</x:v>
      </x:c>
      <x:c r="E10" s="18" t="n">
        <x:v>205843172.2140706</x:v>
      </x:c>
      <x:c r="F10" s="16" t="n">
        <x:f>E10/D10</x:f>
        <x:v>71.92193676601921</x:v>
      </x:c>
    </x:row>
    <x:row r="11" ht="25" customHeight="1">
      <x:c r="A11" s="8" t="str">
        <x:v>Grumentum</x:v>
      </x:c>
      <x:c r="B11" s="8" t="str">
        <x:v>Temmuz</x:v>
      </x:c>
      <x:c r="C11" s="11" t="n">
        <x:v>107</x:v>
      </x:c>
      <x:c r="D11" s="11" t="n">
        <x:v>2862036</x:v>
      </x:c>
      <x:c r="E11" s="17" t="n">
        <x:v>225123205.36750144</x:v>
      </x:c>
      <x:c r="F11" s="15" t="n">
        <x:f>E11/D11</x:f>
        <x:v>78.65841148311951</x:v>
      </x:c>
    </x:row>
    <x:row r="12" ht="25" customHeight="1">
      <x:c r="A12" s="2" t="str">
        <x:v>Grumentum</x:v>
      </x:c>
      <x:c r="B12" s="2" t="str">
        <x:v>Ağustos</x:v>
      </x:c>
      <x:c r="C12" s="12" t="n">
        <x:v>107</x:v>
      </x:c>
      <x:c r="D12" s="12" t="n">
        <x:v>2862036</x:v>
      </x:c>
      <x:c r="E12" s="18" t="n">
        <x:v>218997647.85896528</x:v>
      </x:c>
      <x:c r="F12" s="16" t="n">
        <x:f>E12/D12</x:f>
        <x:v>76.5181317981204</x:v>
      </x:c>
    </x:row>
    <x:row r="13" ht="25" customHeight="1">
      <x:c r="A13" s="8" t="str">
        <x:v>Grumentum</x:v>
      </x:c>
      <x:c r="B13" s="8" t="str">
        <x:v>Eylül</x:v>
      </x:c>
      <x:c r="C13" s="11" t="n">
        <x:v>107</x:v>
      </x:c>
      <x:c r="D13" s="11" t="n">
        <x:v>2862036</x:v>
      </x:c>
      <x:c r="E13" s="17" t="n">
        <x:v>210309495.16591716</x:v>
      </x:c>
      <x:c r="F13" s="15" t="n">
        <x:f>E13/D13</x:f>
        <x:v>73.48247721758817</x:v>
      </x:c>
    </x:row>
    <x:row r="14" ht="25" customHeight="1">
      <x:c r="A14" s="2" t="str">
        <x:v>Grumentum</x:v>
      </x:c>
      <x:c r="B14" s="2" t="str">
        <x:v>Ekim</x:v>
      </x:c>
      <x:c r="C14" s="12" t="n">
        <x:v>107</x:v>
      </x:c>
      <x:c r="D14" s="12" t="n">
        <x:v>2862036</x:v>
      </x:c>
      <x:c r="E14" s="18" t="n">
        <x:v>215341154.4501449</x:v>
      </x:c>
      <x:c r="F14" s="16" t="n">
        <x:f>E14/D14</x:f>
        <x:v>75.24054709659309</x:v>
      </x:c>
    </x:row>
    <x:row r="15" ht="25" customHeight="1">
      <x:c r="A15" s="8" t="str">
        <x:v>Grumentum</x:v>
      </x:c>
      <x:c r="B15" s="8" t="str">
        <x:v>Kasım</x:v>
      </x:c>
      <x:c r="C15" s="11" t="n">
        <x:v>107</x:v>
      </x:c>
      <x:c r="D15" s="11" t="n">
        <x:v>2862036</x:v>
      </x:c>
      <x:c r="E15" s="17" t="n">
        <x:v>216045110.01106283</x:v>
      </x:c>
      <x:c r="F15" s="15" t="n">
        <x:f>E15/D15</x:f>
        <x:v>75.48651030632138</x:v>
      </x:c>
    </x:row>
    <x:row r="16" ht="25" customHeight="1">
      <x:c r="A16" s="2" t="str">
        <x:v>Grumentum</x:v>
      </x:c>
      <x:c r="B16" s="2" t="str">
        <x:v>Aralık</x:v>
      </x:c>
      <x:c r="C16" s="12" t="n">
        <x:v>107</x:v>
      </x:c>
      <x:c r="D16" s="12" t="n">
        <x:v>2862036</x:v>
      </x:c>
      <x:c r="E16" s="18" t="n">
        <x:v>215307753.70407057</x:v>
      </x:c>
      <x:c r="F16" s="16" t="n">
        <x:f>E16/D16</x:f>
        <x:v>75.22887682197938</x:v>
      </x:c>
    </x:row>
    <x:row r="17" ht="25" customHeight="1">
      <x:c r="A17" s="8" t="str">
        <x:v>Venusia</x:v>
      </x:c>
      <x:c r="B17" s="8" t="str">
        <x:v>Ocak</x:v>
      </x:c>
      <x:c r="C17" s="11" t="n">
        <x:v>107</x:v>
      </x:c>
      <x:c r="D17" s="11" t="n">
        <x:v>2862036</x:v>
      </x:c>
      <x:c r="E17" s="17" t="n">
        <x:v>203498032.0950219</x:v>
      </x:c>
      <x:c r="F17" s="15" t="n">
        <x:f>E17/D17</x:f>
        <x:v>71.10254102150424</x:v>
      </x:c>
    </x:row>
    <x:row r="18" ht="25" customHeight="1">
      <x:c r="A18" s="2" t="str">
        <x:v>Venusia</x:v>
      </x:c>
      <x:c r="B18" s="2" t="str">
        <x:v>Şubat</x:v>
      </x:c>
      <x:c r="C18" s="12" t="n">
        <x:v>107</x:v>
      </x:c>
      <x:c r="D18" s="12" t="n">
        <x:v>2862036</x:v>
      </x:c>
      <x:c r="E18" s="18" t="n">
        <x:v>201306417.0004607</x:v>
      </x:c>
      <x:c r="F18" s="16" t="n">
        <x:f>E18/D18</x:f>
        <x:v>70.33678716845655</x:v>
      </x:c>
    </x:row>
    <x:row r="19" ht="25" customHeight="1">
      <x:c r="A19" s="8" t="str">
        <x:v>Venusia</x:v>
      </x:c>
      <x:c r="B19" s="8" t="str">
        <x:v>Mart</x:v>
      </x:c>
      <x:c r="C19" s="11" t="n">
        <x:v>107</x:v>
      </x:c>
      <x:c r="D19" s="11" t="n">
        <x:v>2862036</x:v>
      </x:c>
      <x:c r="E19" s="17" t="n">
        <x:v>201179589.80487892</x:v>
      </x:c>
      <x:c r="F19" s="15" t="n">
        <x:f>E19/D19</x:f>
        <x:v>70.29247354152041</x:v>
      </x:c>
    </x:row>
    <x:row r="20" ht="25" customHeight="1">
      <x:c r="A20" s="2" t="str">
        <x:v>Venusia</x:v>
      </x:c>
      <x:c r="B20" s="2" t="str">
        <x:v>Nisan</x:v>
      </x:c>
      <x:c r="C20" s="12" t="n">
        <x:v>107</x:v>
      </x:c>
      <x:c r="D20" s="12" t="n">
        <x:v>2862036</x:v>
      </x:c>
      <x:c r="E20" s="18" t="n">
        <x:v>199790424.92532125</x:v>
      </x:c>
      <x:c r="F20" s="16" t="n">
        <x:f>E20/D20</x:f>
        <x:v>69.80709708938716</x:v>
      </x:c>
    </x:row>
    <x:row r="21" ht="25" customHeight="1">
      <x:c r="A21" s="8" t="str">
        <x:v>Venusia</x:v>
      </x:c>
      <x:c r="B21" s="8" t="str">
        <x:v>Mayıs</x:v>
      </x:c>
      <x:c r="C21" s="11" t="n">
        <x:v>107</x:v>
      </x:c>
      <x:c r="D21" s="11" t="n">
        <x:v>2862036</x:v>
      </x:c>
      <x:c r="E21" s="17" t="n">
        <x:v>197031778.01410395</x:v>
      </x:c>
      <x:c r="F21" s="15" t="n">
        <x:f>E21/D21</x:f>
        <x:v>68.84322140395996</x:v>
      </x:c>
    </x:row>
    <x:row r="22" ht="25" customHeight="1">
      <x:c r="A22" s="2" t="str">
        <x:v>Venusia</x:v>
      </x:c>
      <x:c r="B22" s="2" t="str">
        <x:v>Haziran</x:v>
      </x:c>
      <x:c r="C22" s="12" t="n">
        <x:v>107</x:v>
      </x:c>
      <x:c r="D22" s="12" t="n">
        <x:v>2862036</x:v>
      </x:c>
      <x:c r="E22" s="18" t="n">
        <x:v>195174217.70968577</x:v>
      </x:c>
      <x:c r="F22" s="16" t="n">
        <x:f>E22/D22</x:f>
        <x:v>68.19418683401808</x:v>
      </x:c>
    </x:row>
    <x:row r="23" ht="25" customHeight="1">
      <x:c r="A23" s="8" t="str">
        <x:v>Venusia</x:v>
      </x:c>
      <x:c r="B23" s="8" t="str">
        <x:v>Temmuz</x:v>
      </x:c>
      <x:c r="C23" s="11" t="n">
        <x:v>107</x:v>
      </x:c>
      <x:c r="D23" s="11" t="n">
        <x:v>2862036</x:v>
      </x:c>
      <x:c r="E23" s="17" t="n">
        <x:v>214398696.49968362</x:v>
      </x:c>
      <x:c r="F23" s="15" t="n">
        <x:f>E23/D23</x:f>
        <x:v>74.911250766826</x:v>
      </x:c>
    </x:row>
    <x:row r="24" ht="25" customHeight="1">
      <x:c r="A24" s="2" t="str">
        <x:v>Venusia</x:v>
      </x:c>
      <x:c r="B24" s="2" t="str">
        <x:v>Ağustos</x:v>
      </x:c>
      <x:c r="C24" s="12" t="n">
        <x:v>107</x:v>
      </x:c>
      <x:c r="D24" s="12" t="n">
        <x:v>2862036</x:v>
      </x:c>
      <x:c r="E24" s="18" t="n">
        <x:v>208288772.9961983</x:v>
      </x:c>
      <x:c r="F24" s="16" t="n">
        <x:f>E24/D24</x:f>
        <x:v>72.77643362843735</x:v>
      </x:c>
    </x:row>
    <x:row r="25" ht="25" customHeight="1">
      <x:c r="A25" s="8" t="str">
        <x:v>Venusia</x:v>
      </x:c>
      <x:c r="B25" s="8" t="str">
        <x:v>Eylül</x:v>
      </x:c>
      <x:c r="C25" s="11" t="n">
        <x:v>107</x:v>
      </x:c>
      <x:c r="D25" s="11" t="n">
        <x:v>2862036</x:v>
      </x:c>
      <x:c r="E25" s="17" t="n">
        <x:v>199609583.81095055</x:v>
      </x:c>
      <x:c r="F25" s="15" t="n">
        <x:f>E25/D25</x:f>
        <x:v>69.7439109120048</x:v>
      </x:c>
    </x:row>
    <x:row r="26" ht="25" customHeight="1">
      <x:c r="A26" s="2" t="str">
        <x:v>Venusia</x:v>
      </x:c>
      <x:c r="B26" s="2" t="str">
        <x:v>Ekim</x:v>
      </x:c>
      <x:c r="C26" s="12" t="n">
        <x:v>107</x:v>
      </x:c>
      <x:c r="D26" s="12" t="n">
        <x:v>2862036</x:v>
      </x:c>
      <x:c r="E26" s="18" t="n">
        <x:v>204656390.32517827</x:v>
      </x:c>
      <x:c r="F26" s="16" t="n">
        <x:f>E26/D26</x:f>
        <x:v>71.50727325763137</x:v>
      </x:c>
    </x:row>
    <x:row r="27" ht="25" customHeight="1">
      <x:c r="A27" s="8" t="str">
        <x:v>Venusia</x:v>
      </x:c>
      <x:c r="B27" s="8" t="str">
        <x:v>Kasım</x:v>
      </x:c>
      <x:c r="C27" s="11" t="n">
        <x:v>107</x:v>
      </x:c>
      <x:c r="D27" s="11" t="n">
        <x:v>2862036</x:v>
      </x:c>
      <x:c r="E27" s="17" t="n">
        <x:v>205361225.5410962</x:v>
      </x:c>
      <x:c r="F27" s="15" t="n">
        <x:f>E27/D27</x:f>
        <x:v>71.75354382023714</x:v>
      </x:c>
    </x:row>
    <x:row r="28" ht="25" customHeight="1">
      <x:c r="A28" s="2" t="str">
        <x:v>Venusia</x:v>
      </x:c>
      <x:c r="B28" s="2" t="str">
        <x:v>Aralık</x:v>
      </x:c>
      <x:c r="C28" s="12" t="n">
        <x:v>107</x:v>
      </x:c>
      <x:c r="D28" s="12" t="n">
        <x:v>2862036</x:v>
      </x:c>
      <x:c r="E28" s="18" t="n">
        <x:v>204615523.23910394</x:v>
      </x:c>
      <x:c r="F28" s="16" t="n">
        <x:f>E28/D28</x:f>
        <x:v>71.49299423176505</x:v>
      </x:c>
    </x:row>
    <x:row r="29" ht="25" customHeight="1">
      <x:c r="A29" s="8" t="str">
        <x:v>Aquileia</x:v>
      </x:c>
      <x:c r="B29" s="8" t="str">
        <x:v>Ocak</x:v>
      </x:c>
      <x:c r="C29" s="11" t="n">
        <x:v>107</x:v>
      </x:c>
      <x:c r="D29" s="11" t="n">
        <x:v>2862036</x:v>
      </x:c>
      <x:c r="E29" s="17" t="n">
        <x:v>232692458.66357687</x:v>
      </x:c>
      <x:c r="F29" s="15" t="n">
        <x:f>E29/D29</x:f>
        <x:v>81.30312080755688</x:v>
      </x:c>
    </x:row>
    <x:row r="30" ht="25" customHeight="1">
      <x:c r="A30" s="2" t="str">
        <x:v>Aquileia</x:v>
      </x:c>
      <x:c r="B30" s="2" t="str">
        <x:v>Şubat</x:v>
      </x:c>
      <x:c r="C30" s="12" t="n">
        <x:v>107</x:v>
      </x:c>
      <x:c r="D30" s="12" t="n">
        <x:v>2862036</x:v>
      </x:c>
      <x:c r="E30" s="18" t="n">
        <x:v>230522512.39843392</x:v>
      </x:c>
      <x:c r="F30" s="16" t="n">
        <x:f>E30/D30</x:f>
        <x:v>80.54493807849863</x:v>
      </x:c>
    </x:row>
    <x:row r="31" ht="25" customHeight="1">
      <x:c r="A31" s="8" t="str">
        <x:v>Aquileia</x:v>
      </x:c>
      <x:c r="B31" s="8" t="str">
        <x:v>Mart</x:v>
      </x:c>
      <x:c r="C31" s="11" t="n">
        <x:v>107</x:v>
      </x:c>
      <x:c r="D31" s="11" t="n">
        <x:v>2862036</x:v>
      </x:c>
      <x:c r="E31" s="17" t="n">
        <x:v>230391103.15343392</x:v>
      </x:c>
      <x:c r="F31" s="15" t="n">
        <x:f>E31/D31</x:f>
        <x:v>80.49902347609671</x:v>
      </x:c>
    </x:row>
    <x:row r="32" ht="25" customHeight="1">
      <x:c r="A32" s="2" t="str">
        <x:v>Aquileia</x:v>
      </x:c>
      <x:c r="B32" s="2" t="str">
        <x:v>Nisan</x:v>
      </x:c>
      <x:c r="C32" s="12" t="n">
        <x:v>107</x:v>
      </x:c>
      <x:c r="D32" s="12" t="n">
        <x:v>2862036</x:v>
      </x:c>
      <x:c r="E32" s="18" t="n">
        <x:v>228991810.71887624</x:v>
      </x:c>
      <x:c r="F32" s="16" t="n">
        <x:f>E32/D32</x:f>
        <x:v>80.01010843989252</x:v>
      </x:c>
    </x:row>
    <x:row r="33" ht="25" customHeight="1">
      <x:c r="A33" s="8" t="str">
        <x:v>Aquileia</x:v>
      </x:c>
      <x:c r="B33" s="8" t="str">
        <x:v>Mayıs</x:v>
      </x:c>
      <x:c r="C33" s="11" t="n">
        <x:v>107</x:v>
      </x:c>
      <x:c r="D33" s="11" t="n">
        <x:v>2862036</x:v>
      </x:c>
      <x:c r="E33" s="17" t="n">
        <x:v>226227314.45265895</x:v>
      </x:c>
      <x:c r="F33" s="15" t="n">
        <x:f>E33/D33</x:f>
        <x:v>79.04418898038283</x:v>
      </x:c>
    </x:row>
    <x:row r="34" ht="25" customHeight="1">
      <x:c r="A34" s="2" t="str">
        <x:v>Aquileia</x:v>
      </x:c>
      <x:c r="B34" s="2" t="str">
        <x:v>Haziran</x:v>
      </x:c>
      <x:c r="C34" s="12" t="n">
        <x:v>107</x:v>
      </x:c>
      <x:c r="D34" s="12" t="n">
        <x:v>2862036</x:v>
      </x:c>
      <x:c r="E34" s="18" t="n">
        <x:v>224362107.45765895</x:v>
      </x:c>
      <x:c r="F34" s="16" t="n">
        <x:f>E34/D34</x:f>
        <x:v>78.39248264440383</x:v>
      </x:c>
    </x:row>
    <x:row r="35" ht="25" customHeight="1">
      <x:c r="A35" s="8" t="str">
        <x:v>Aquileia</x:v>
      </x:c>
      <x:c r="B35" s="8" t="str">
        <x:v>Temmuz</x:v>
      </x:c>
      <x:c r="C35" s="11" t="n">
        <x:v>107</x:v>
      </x:c>
      <x:c r="D35" s="11" t="n">
        <x:v>2862036</x:v>
      </x:c>
      <x:c r="E35" s="17" t="n">
        <x:v>229442330.00394377</x:v>
      </x:c>
      <x:c r="F35" s="15" t="n">
        <x:f>E35/D35</x:f>
        <x:v>80.16752060559118</x:v>
      </x:c>
    </x:row>
    <x:row r="36" ht="25" customHeight="1">
      <x:c r="A36" s="2" t="str">
        <x:v>Aquileia</x:v>
      </x:c>
      <x:c r="B36" s="2" t="str">
        <x:v>Ağustos</x:v>
      </x:c>
      <x:c r="C36" s="12" t="n">
        <x:v>107</x:v>
      </x:c>
      <x:c r="D36" s="12" t="n">
        <x:v>2862036</x:v>
      </x:c>
      <x:c r="E36" s="18" t="n">
        <x:v>230605042.6699762</x:v>
      </x:c>
      <x:c r="F36" s="16" t="n">
        <x:f>E36/D36</x:f>
        <x:v>80.57377428864494</x:v>
      </x:c>
    </x:row>
    <x:row r="37" ht="25" customHeight="1">
      <x:c r="A37" s="8" t="str">
        <x:v>Aquileia</x:v>
      </x:c>
      <x:c r="B37" s="8" t="str">
        <x:v>Eylül</x:v>
      </x:c>
      <x:c r="C37" s="11" t="n">
        <x:v>107</x:v>
      </x:c>
      <x:c r="D37" s="11" t="n">
        <x:v>2862036</x:v>
      </x:c>
      <x:c r="E37" s="17" t="n">
        <x:v>228760155.90950555</x:v>
      </x:c>
      <x:c r="F37" s="15" t="n">
        <x:f>E37/D37</x:f>
        <x:v>79.92916787542349</x:v>
      </x:c>
    </x:row>
    <x:row r="38" ht="25" customHeight="1">
      <x:c r="A38" s="2" t="str">
        <x:v>Aquileia</x:v>
      </x:c>
      <x:c r="B38" s="2" t="str">
        <x:v>Ekim</x:v>
      </x:c>
      <x:c r="C38" s="12" t="n">
        <x:v>107</x:v>
      </x:c>
      <x:c r="D38" s="12" t="n">
        <x:v>2862036</x:v>
      </x:c>
      <x:c r="E38" s="18" t="n">
        <x:v>233818809.35373327</x:v>
      </x:c>
      <x:c r="F38" s="16" t="n">
        <x:f>E38/D38</x:f>
        <x:v>81.69666955752243</x:v>
      </x:c>
    </x:row>
    <x:row r="39" ht="25" customHeight="1">
      <x:c r="A39" s="8" t="str">
        <x:v>Aquileia</x:v>
      </x:c>
      <x:c r="B39" s="8" t="str">
        <x:v>Kasım</x:v>
      </x:c>
      <x:c r="C39" s="11" t="n">
        <x:v>107</x:v>
      </x:c>
      <x:c r="D39" s="11" t="n">
        <x:v>2862036</x:v>
      </x:c>
      <x:c r="E39" s="17" t="n">
        <x:v>234544616.72465122</x:v>
      </x:c>
      <x:c r="F39" s="15" t="n">
        <x:f>E39/D39</x:f>
        <x:v>81.95026782495091</x:v>
      </x:c>
    </x:row>
    <x:row r="40" ht="25" customHeight="1">
      <x:c r="A40" s="2" t="str">
        <x:v>Aquileia</x:v>
      </x:c>
      <x:c r="B40" s="2" t="str">
        <x:v>Aralık</x:v>
      </x:c>
      <x:c r="C40" s="12" t="n">
        <x:v>107</x:v>
      </x:c>
      <x:c r="D40" s="12" t="n">
        <x:v>2862036</x:v>
      </x:c>
      <x:c r="E40" s="18" t="n">
        <x:v>233787849.52765894</x:v>
      </x:c>
      <x:c r="F40" s="16" t="n">
        <x:f>E40/D40</x:f>
        <x:v>81.68585214429831</x:v>
      </x:c>
    </x:row>
    <x:row r="41" ht="25" customHeight="1">
      <x:c r="A41" s="8" t="str">
        <x:v>Ostia</x:v>
      </x:c>
      <x:c r="B41" s="8" t="str">
        <x:v>Ocak</x:v>
      </x:c>
      <x:c r="C41" s="11" t="n">
        <x:v>107</x:v>
      </x:c>
      <x:c r="D41" s="11" t="n">
        <x:v>2862036</x:v>
      </x:c>
      <x:c r="E41" s="17" t="n">
        <x:v>119254760.61912993</x:v>
      </x:c>
      <x:c r="F41" s="15" t="n">
        <x:f>E41/D41</x:f>
        <x:v>41.667805932255895</x:v>
      </x:c>
    </x:row>
    <x:row r="42" ht="25" customHeight="1">
      <x:c r="A42" s="2" t="str">
        <x:v>Ostia</x:v>
      </x:c>
      <x:c r="B42" s="2" t="str">
        <x:v>Şubat</x:v>
      </x:c>
      <x:c r="C42" s="12" t="n">
        <x:v>107</x:v>
      </x:c>
      <x:c r="D42" s="12" t="n">
        <x:v>2862036</x:v>
      </x:c>
      <x:c r="E42" s="18" t="n">
        <x:v>117050940.34398694</x:v>
      </x:c>
      <x:c r="F42" s="16" t="n">
        <x:f>E42/D42</x:f>
        <x:v>40.897787569404066</x:v>
      </x:c>
    </x:row>
    <x:row r="43" ht="25" customHeight="1">
      <x:c r="A43" s="8" t="str">
        <x:v>Ostia</x:v>
      </x:c>
      <x:c r="B43" s="8" t="str">
        <x:v>Mart</x:v>
      </x:c>
      <x:c r="C43" s="11" t="n">
        <x:v>107</x:v>
      </x:c>
      <x:c r="D43" s="11" t="n">
        <x:v>2862036</x:v>
      </x:c>
      <x:c r="E43" s="17" t="n">
        <x:v>116926105.74898694</x:v>
      </x:c>
      <x:c r="F43" s="15" t="n">
        <x:f>E43/D43</x:f>
        <x:v>40.85417016032885</x:v>
      </x:c>
    </x:row>
    <x:row r="44" ht="25" customHeight="1">
      <x:c r="A44" s="2" t="str">
        <x:v>Ostia</x:v>
      </x:c>
      <x:c r="B44" s="2" t="str">
        <x:v>Nisan</x:v>
      </x:c>
      <x:c r="C44" s="12" t="n">
        <x:v>107</x:v>
      </x:c>
      <x:c r="D44" s="12" t="n">
        <x:v>2862036</x:v>
      </x:c>
      <x:c r="E44" s="18" t="n">
        <x:v>115536962.32442929</x:v>
      </x:c>
      <x:c r="F44" s="16" t="n">
        <x:f>E44/D44</x:f>
        <x:v>40.36880120460724</x:v>
      </x:c>
    </x:row>
    <x:row r="45" ht="25" customHeight="1">
      <x:c r="A45" s="8" t="str">
        <x:v>Ostia</x:v>
      </x:c>
      <x:c r="B45" s="8" t="str">
        <x:v>Mayıs</x:v>
      </x:c>
      <x:c r="C45" s="11" t="n">
        <x:v>107</x:v>
      </x:c>
      <x:c r="D45" s="11" t="n">
        <x:v>2862036</x:v>
      </x:c>
      <x:c r="E45" s="17" t="n">
        <x:v>112777478.66821198</x:v>
      </x:c>
      <x:c r="F45" s="15" t="n">
        <x:f>E45/D45</x:f>
        <x:v>39.40463315912587</x:v>
      </x:c>
    </x:row>
    <x:row r="46" ht="25" customHeight="1">
      <x:c r="A46" s="2" t="str">
        <x:v>Ostia</x:v>
      </x:c>
      <x:c r="B46" s="2" t="str">
        <x:v>Haziran</x:v>
      </x:c>
      <x:c r="C46" s="12" t="n">
        <x:v>107</x:v>
      </x:c>
      <x:c r="D46" s="12" t="n">
        <x:v>2862036</x:v>
      </x:c>
      <x:c r="E46" s="18" t="n">
        <x:v>110918741.05321199</x:v>
      </x:c>
      <x:c r="F46" s="16" t="n">
        <x:f>E46/D46</x:f>
        <x:v>38.7551872349656</x:v>
      </x:c>
    </x:row>
    <x:row r="47" ht="25" customHeight="1">
      <x:c r="A47" s="8" t="str">
        <x:v>Ostia</x:v>
      </x:c>
      <x:c r="B47" s="8" t="str">
        <x:v>Temmuz</x:v>
      </x:c>
      <x:c r="C47" s="11" t="n">
        <x:v>107</x:v>
      </x:c>
      <x:c r="D47" s="11" t="n">
        <x:v>2862036</x:v>
      </x:c>
      <x:c r="E47" s="17" t="n">
        <x:v>130267961.57045506</x:v>
      </x:c>
      <x:c r="F47" s="15" t="n">
        <x:f>E47/D47</x:f>
        <x:v>45.51583612870525</x:v>
      </x:c>
    </x:row>
    <x:row r="48" ht="25" customHeight="1">
      <x:c r="A48" s="2" t="str">
        <x:v>Ostia</x:v>
      </x:c>
      <x:c r="B48" s="2" t="str">
        <x:v>Ağustos</x:v>
      </x:c>
      <x:c r="C48" s="12" t="n">
        <x:v>107</x:v>
      </x:c>
      <x:c r="D48" s="12" t="n">
        <x:v>2862036</x:v>
      </x:c>
      <x:c r="E48" s="18" t="n">
        <x:v>124134406.98208638</x:v>
      </x:c>
      <x:c r="F48" s="16" t="n">
        <x:f>E48/D48</x:f>
        <x:v>43.372762251099</x:v>
      </x:c>
    </x:row>
    <x:row r="49" ht="25" customHeight="1">
      <x:c r="A49" s="8" t="str">
        <x:v>Ostia</x:v>
      </x:c>
      <x:c r="B49" s="8" t="str">
        <x:v>Eylül</x:v>
      </x:c>
      <x:c r="C49" s="11" t="n">
        <x:v>107</x:v>
      </x:c>
      <x:c r="D49" s="11" t="n">
        <x:v>2862036</x:v>
      </x:c>
      <x:c r="E49" s="17" t="n">
        <x:v>115385064.00505859</x:v>
      </x:c>
      <x:c r="F49" s="15" t="n">
        <x:f>E49/D49</x:f>
        <x:v>40.315727686534544</x:v>
      </x:c>
    </x:row>
    <x:row r="50" ht="25" customHeight="1">
      <x:c r="A50" s="2" t="str">
        <x:v>Ostia</x:v>
      </x:c>
      <x:c r="B50" s="2" t="str">
        <x:v>Ekim</x:v>
      </x:c>
      <x:c r="C50" s="12" t="n">
        <x:v>107</x:v>
      </x:c>
      <x:c r="D50" s="12" t="n">
        <x:v>2862036</x:v>
      </x:c>
      <x:c r="E50" s="18" t="n">
        <x:v>120416723.28928632</x:v>
      </x:c>
      <x:c r="F50" s="16" t="n">
        <x:f>E50/D50</x:f>
        <x:v>42.073797565539465</x:v>
      </x:c>
    </x:row>
    <x:row r="51" ht="25" customHeight="1">
      <x:c r="A51" s="8" t="str">
        <x:v>Ostia</x:v>
      </x:c>
      <x:c r="B51" s="8" t="str">
        <x:v>Kasım</x:v>
      </x:c>
      <x:c r="C51" s="11" t="n">
        <x:v>107</x:v>
      </x:c>
      <x:c r="D51" s="11" t="n">
        <x:v>2862036</x:v>
      </x:c>
      <x:c r="E51" s="17" t="n">
        <x:v>121120678.85020424</x:v>
      </x:c>
      <x:c r="F51" s="15" t="n">
        <x:f>E51/D51</x:f>
        <x:v>42.31976077526776</x:v>
      </x:c>
    </x:row>
    <x:row r="52" ht="25" customHeight="1">
      <x:c r="A52" s="2" t="str">
        <x:v>Ostia</x:v>
      </x:c>
      <x:c r="B52" s="2" t="str">
        <x:v>Aralık</x:v>
      </x:c>
      <x:c r="C52" s="12" t="n">
        <x:v>107</x:v>
      </x:c>
      <x:c r="D52" s="12" t="n">
        <x:v>2862036</x:v>
      </x:c>
      <x:c r="E52" s="18" t="n">
        <x:v>120383322.54321198</x:v>
      </x:c>
      <x:c r="F52" s="16" t="n">
        <x:f>E52/D52</x:f>
        <x:v>42.06212729092575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2" ht="32" customHeight="1">
      <x:c r="A2" s="3" t="str">
        <x:v>Yıllık müşteri süreleri ve nüfus ağırlıkları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4" customHeight="1">
      <x:c r="A4" s="7" t="str">
        <x:v>Aday</x:v>
      </x:c>
      <x:c r="B4" s="7" t="str">
        <x:v>Müşteri</x:v>
      </x:c>
      <x:c r="C4" s="7" t="str">
        <x:v>Nüfus</x:v>
      </x:c>
      <x:c r="D4" s="7" t="str">
        <x:v>Yıllık süre (gün)</x:v>
      </x:c>
      <x:c r="E4" s="7" t="str">
        <x:v>Nüfus × gün</x:v>
      </x:c>
      <x:c r="F4" s="7" t="str">
        <x:v>Birikimli nüfus</x:v>
      </x:c>
      <x:c r="G4" s="7" t="str">
        <x:v>Birikimli pay</x:v>
      </x:c>
      <x:c r="H4" s="7" t="str">
        <x:v>%90 eşiği (1/0)</x:v>
      </x:c>
      <x:c r="I4" s="7" t="str">
        <x:v>Kara süresi (gün)</x:v>
      </x:c>
      <x:c r="J4" s="7" t="str">
        <x:v>Nüfus × kara günü</x:v>
      </x:c>
      <x:c r="K4" s="7" t="str">
        <x:v>Kara 105 ağırlığı</x:v>
      </x:c>
    </x:row>
    <x:row r="5" ht="25" customHeight="1">
      <x:c r="A5" s="8" t="str">
        <x:v>Grumentum</x:v>
      </x:c>
      <x:c r="B5" s="8" t="str">
        <x:v>Grumentum</x:v>
      </x:c>
      <x:c r="C5" s="11" t="n">
        <x:v>4471</x:v>
      </x:c>
      <x:c r="D5" s="15" t="n">
        <x:v>0</x:v>
      </x:c>
      <x:c r="E5" s="17" t="n">
        <x:f>C5*D5</x:f>
        <x:v>0</x:v>
      </x:c>
      <x:c r="F5" s="11" t="n">
        <x:f>C5</x:f>
        <x:v>4471</x:v>
      </x:c>
      <x:c r="G5" s="23" t="n">
        <x:f>F5/SUM($C$5:$C$111)</x:f>
        <x:v>0.0015621746197462226</x:v>
      </x:c>
      <x:c r="H5" s="27" t="n">
        <x:f>IF(G5&gt;=0.9,1,0)</x:f>
        <x:v>0</x:v>
      </x:c>
      <x:c r="I5" s="15" t="n">
        <x:v>0</x:v>
      </x:c>
      <x:c r="J5" s="17" t="n">
        <x:f>IF(ISNUMBER(I5),C5*I5,"n.a.")</x:f>
        <x:v>0</x:v>
      </x:c>
      <x:c r="K5" s="11" t="n">
        <x:f>IF(ISNUMBER(I5),C5,0)</x:f>
        <x:v>4471</x:v>
      </x:c>
    </x:row>
    <x:row r="6" ht="25" customHeight="1">
      <x:c r="A6" s="2" t="str">
        <x:v>Grumentum</x:v>
      </x:c>
      <x:c r="B6" s="2" t="str">
        <x:v>Paestum</x:v>
      </x:c>
      <x:c r="C6" s="12" t="n">
        <x:v>26781</x:v>
      </x:c>
      <x:c r="D6" s="16" t="n">
        <x:v>11.285376120232266</x:v>
      </x:c>
      <x:c r="E6" s="18" t="n">
        <x:f>C6*D6</x:f>
        <x:v>302233.6578759403</x:v>
      </x:c>
      <x:c r="F6" s="12" t="n">
        <x:f>F5+C6</x:f>
        <x:v>31252</x:v>
      </x:c>
      <x:c r="G6" s="24" t="n">
        <x:f>F6/SUM($C$5:$C$111)</x:f>
        <x:v>0.010919499265557806</x:v>
      </x:c>
      <x:c r="H6" s="28" t="n">
        <x:f>IF(G6&gt;=0.9,1,0)</x:f>
        <x:v>0</x:v>
      </x:c>
      <x:c r="I6" s="16" t="n">
        <x:v>11.285376120232268</x:v>
      </x:c>
      <x:c r="J6" s="18" t="n">
        <x:f>IF(ISNUMBER(I6),C6*I6,"n.a.")</x:f>
        <x:v>302233.6578759404</x:v>
      </x:c>
      <x:c r="K6" s="12" t="n">
        <x:f>IF(ISNUMBER(I6),C6,0)</x:f>
        <x:v>26781</x:v>
      </x:c>
    </x:row>
    <x:row r="7" ht="25" customHeight="1">
      <x:c r="A7" s="8" t="str">
        <x:v>Grumentum</x:v>
      </x:c>
      <x:c r="B7" s="8" t="str">
        <x:v>Venusia</x:v>
      </x:c>
      <x:c r="C7" s="11" t="n">
        <x:v>6567</x:v>
      </x:c>
      <x:c r="D7" s="15" t="n">
        <x:v>11.648749400719025</x:v>
      </x:c>
      <x:c r="E7" s="17" t="n">
        <x:f>C7*D7</x:f>
        <x:v>76497.33731452184</x:v>
      </x:c>
      <x:c r="F7" s="11" t="n">
        <x:f>F6+C7</x:f>
        <x:v>37819</x:v>
      </x:c>
      <x:c r="G7" s="23" t="n">
        <x:f>F7/SUM($C$5:$C$111)</x:f>
        <x:v>0.013214019669913306</x:v>
      </x:c>
      <x:c r="H7" s="27" t="n">
        <x:f>IF(G7&gt;=0.9,1,0)</x:f>
        <x:v>0</x:v>
      </x:c>
      <x:c r="I7" s="15" t="n">
        <x:v>11.648749400719025</x:v>
      </x:c>
      <x:c r="J7" s="17" t="n">
        <x:f>IF(ISNUMBER(I7),C7*I7,"n.a.")</x:f>
        <x:v>76497.33731452184</x:v>
      </x:c>
      <x:c r="K7" s="11" t="n">
        <x:f>IF(ISNUMBER(I7),C7,0)</x:f>
        <x:v>6567</x:v>
      </x:c>
    </x:row>
    <x:row r="8" ht="25" customHeight="1">
      <x:c r="A8" s="2" t="str">
        <x:v>Grumentum</x:v>
      </x:c>
      <x:c r="B8" s="2" t="str">
        <x:v>Pompeii</x:v>
      </x:c>
      <x:c r="C8" s="12" t="n">
        <x:v>9938</x:v>
      </x:c>
      <x:c r="D8" s="16" t="n">
        <x:v>14.973932562451033</x:v>
      </x:c>
      <x:c r="E8" s="18" t="n">
        <x:f>C8*D8</x:f>
        <x:v>148810.94180563837</x:v>
      </x:c>
      <x:c r="F8" s="12" t="n">
        <x:f>F7+C8</x:f>
        <x:v>47757</x:v>
      </x:c>
      <x:c r="G8" s="24" t="n">
        <x:f>F8/SUM($C$5:$C$111)</x:f>
        <x:v>0.016686372917741076</x:v>
      </x:c>
      <x:c r="H8" s="28" t="n">
        <x:f>IF(G8&gt;=0.9,1,0)</x:f>
        <x:v>0</x:v>
      </x:c>
      <x:c r="I8" s="16" t="n">
        <x:v>14.973932562451033</x:v>
      </x:c>
      <x:c r="J8" s="18" t="n">
        <x:f>IF(ISNUMBER(I8),C8*I8,"n.a.")</x:f>
        <x:v>148810.94180563837</x:v>
      </x:c>
      <x:c r="K8" s="12" t="n">
        <x:f>IF(ISNUMBER(I8),C8,0)</x:f>
        <x:v>9938</x:v>
      </x:c>
    </x:row>
    <x:row r="9" ht="25" customHeight="1">
      <x:c r="A9" s="8" t="str">
        <x:v>Grumentum</x:v>
      </x:c>
      <x:c r="B9" s="8" t="str">
        <x:v>Herdoniae</x:v>
      </x:c>
      <x:c r="C9" s="11" t="n">
        <x:v>2138</x:v>
      </x:c>
      <x:c r="D9" s="15" t="n">
        <x:v>15.80637510646669</x:v>
      </x:c>
      <x:c r="E9" s="17" t="n">
        <x:f>C9*D9</x:f>
        <x:v>33794.02997762578</x:v>
      </x:c>
      <x:c r="F9" s="11" t="n">
        <x:f>F8+C9</x:f>
        <x:v>49895</x:v>
      </x:c>
      <x:c r="G9" s="23" t="n">
        <x:f>F9/SUM($C$5:$C$111)</x:f>
        <x:v>0.017433393570171724</x:v>
      </x:c>
      <x:c r="H9" s="27" t="n">
        <x:f>IF(G9&gt;=0.9,1,0)</x:f>
        <x:v>0</x:v>
      </x:c>
      <x:c r="I9" s="15" t="n">
        <x:v>15.80637510646669</x:v>
      </x:c>
      <x:c r="J9" s="17" t="n">
        <x:f>IF(ISNUMBER(I9),C9*I9,"n.a.")</x:f>
        <x:v>33794.02997762578</x:v>
      </x:c>
      <x:c r="K9" s="11" t="n">
        <x:f>IF(ISNUMBER(I9),C9,0)</x:f>
        <x:v>2138</x:v>
      </x:c>
    </x:row>
    <x:row r="10" ht="25" customHeight="1">
      <x:c r="A10" s="2" t="str">
        <x:v>Grumentum</x:v>
      </x:c>
      <x:c r="B10" s="2" t="str">
        <x:v>Herculaneum</x:v>
      </x:c>
      <x:c r="C10" s="12" t="n">
        <x:v>7401</x:v>
      </x:c>
      <x:c r="D10" s="16" t="n">
        <x:v>16.12026281914361</x:v>
      </x:c>
      <x:c r="E10" s="18" t="n">
        <x:f>C10*D10</x:f>
        <x:v>119306.06512448184</x:v>
      </x:c>
      <x:c r="F10" s="12" t="n">
        <x:f>F9+C10</x:f>
        <x:v>57296</x:v>
      </x:c>
      <x:c r="G10" s="24" t="n">
        <x:f>F10/SUM($C$5:$C$111)</x:f>
        <x:v>0.02001931492126584</x:v>
      </x:c>
      <x:c r="H10" s="28" t="n">
        <x:f>IF(G10&gt;=0.9,1,0)</x:f>
        <x:v>0</x:v>
      </x:c>
      <x:c r="I10" s="16" t="n">
        <x:v>16.12026281914361</x:v>
      </x:c>
      <x:c r="J10" s="18" t="n">
        <x:f>IF(ISNUMBER(I10),C10*I10,"n.a.")</x:f>
        <x:v>119306.06512448184</x:v>
      </x:c>
      <x:c r="K10" s="12" t="n">
        <x:f>IF(ISNUMBER(I10),C10,0)</x:f>
        <x:v>7401</x:v>
      </x:c>
    </x:row>
    <x:row r="11" ht="40" customHeight="1">
      <x:c r="A11" s="8" t="str">
        <x:v>Grumentum</x:v>
      </x:c>
      <x:c r="B11" s="20" t="str">
        <x:v>Neapolis (Italia (I Latium and Campania))</x:v>
      </x:c>
      <x:c r="C11" s="11" t="n">
        <x:v>15086</x:v>
      </x:c>
      <x:c r="D11" s="15" t="n">
        <x:v>17.1041050445256</x:v>
      </x:c>
      <x:c r="E11" s="17" t="n">
        <x:f>C11*D11</x:f>
        <x:v>258032.5287017132</x:v>
      </x:c>
      <x:c r="F11" s="11" t="n">
        <x:f>F10+C11</x:f>
        <x:v>72382</x:v>
      </x:c>
      <x:c r="G11" s="23" t="n">
        <x:f>F11/SUM($C$5:$C$111)</x:f>
        <x:v>0.02529038768205571</x:v>
      </x:c>
      <x:c r="H11" s="27" t="n">
        <x:f>IF(G11&gt;=0.9,1,0)</x:f>
        <x:v>0</x:v>
      </x:c>
      <x:c r="I11" s="15" t="n">
        <x:v>17.1041050445256</x:v>
      </x:c>
      <x:c r="J11" s="17" t="n">
        <x:f>IF(ISNUMBER(I11),C11*I11,"n.a.")</x:f>
        <x:v>258032.5287017132</x:v>
      </x:c>
      <x:c r="K11" s="11" t="n">
        <x:f>IF(ISNUMBER(I11),C11,0)</x:f>
        <x:v>15086</x:v>
      </x:c>
    </x:row>
    <x:row r="12" ht="25" customHeight="1">
      <x:c r="A12" s="2" t="str">
        <x:v>Grumentum</x:v>
      </x:c>
      <x:c r="B12" s="2" t="str">
        <x:v>Surrentum</x:v>
      </x:c>
      <x:c r="C12" s="12" t="n">
        <x:v>2601</x:v>
      </x:c>
      <x:c r="D12" s="16" t="n">
        <x:v>17.346012333648765</x:v>
      </x:c>
      <x:c r="E12" s="18" t="n">
        <x:f>C12*D12</x:f>
        <x:v>45116.97807982044</x:v>
      </x:c>
      <x:c r="F12" s="12" t="n">
        <x:f>F11+C12</x:f>
        <x:v>74983</x:v>
      </x:c>
      <x:c r="G12" s="24" t="n">
        <x:f>F12/SUM($C$5:$C$111)</x:f>
        <x:v>0.026199181282136212</x:v>
      </x:c>
      <x:c r="H12" s="28" t="n">
        <x:f>IF(G12&gt;=0.9,1,0)</x:f>
        <x:v>0</x:v>
      </x:c>
      <x:c r="I12" s="16" t="n">
        <x:v>17.346012333648765</x:v>
      </x:c>
      <x:c r="J12" s="18" t="n">
        <x:f>IF(ISNUMBER(I12),C12*I12,"n.a.")</x:f>
        <x:v>45116.97807982044</x:v>
      </x:c>
      <x:c r="K12" s="12" t="n">
        <x:f>IF(ISNUMBER(I12),C12,0)</x:f>
        <x:v>2601</x:v>
      </x:c>
    </x:row>
    <x:row r="13" ht="25" customHeight="1">
      <x:c r="A13" s="8" t="str">
        <x:v>Grumentum</x:v>
      </x:c>
      <x:c r="B13" s="8" t="str">
        <x:v>Venafrum</x:v>
      </x:c>
      <x:c r="C13" s="11" t="n">
        <x:v>3469</x:v>
      </x:c>
      <x:c r="D13" s="15" t="n">
        <x:v>23.406752264851793</x:v>
      </x:c>
      <x:c r="E13" s="17" t="n">
        <x:f>C13*D13</x:f>
        <x:v>81198.02360677088</x:v>
      </x:c>
      <x:c r="F13" s="11" t="n">
        <x:f>F12+C13</x:f>
        <x:v>78452</x:v>
      </x:c>
      <x:c r="G13" s="23" t="n">
        <x:f>F13/SUM($C$5:$C$111)</x:f>
        <x:v>0.027411255483858345</x:v>
      </x:c>
      <x:c r="H13" s="27" t="n">
        <x:f>IF(G13&gt;=0.9,1,0)</x:f>
        <x:v>0</x:v>
      </x:c>
      <x:c r="I13" s="15" t="n">
        <x:v>23.406752264851793</x:v>
      </x:c>
      <x:c r="J13" s="17" t="n">
        <x:f>IF(ISNUMBER(I13),C13*I13,"n.a.")</x:f>
        <x:v>81198.02360677088</x:v>
      </x:c>
      <x:c r="K13" s="11" t="n">
        <x:f>IF(ISNUMBER(I13),C13,0)</x:f>
        <x:v>3469</x:v>
      </x:c>
    </x:row>
    <x:row r="14" ht="25" customHeight="1">
      <x:c r="A14" s="2" t="str">
        <x:v>Grumentum</x:v>
      </x:c>
      <x:c r="B14" s="2" t="str">
        <x:v>Praeneste</x:v>
      </x:c>
      <x:c r="C14" s="12" t="n">
        <x:v>6567</x:v>
      </x:c>
      <x:c r="D14" s="16" t="n">
        <x:v>33.2221106224123</x:v>
      </x:c>
      <x:c r="E14" s="18" t="n">
        <x:f>C14*D14</x:f>
        <x:v>218169.60045738157</x:v>
      </x:c>
      <x:c r="F14" s="12" t="n">
        <x:f>F13+C14</x:f>
        <x:v>85019</x:v>
      </x:c>
      <x:c r="G14" s="24" t="n">
        <x:f>F14/SUM($C$5:$C$111)</x:f>
        <x:v>0.029705775888213846</x:v>
      </x:c>
      <x:c r="H14" s="28" t="n">
        <x:f>IF(G14&gt;=0.9,1,0)</x:f>
        <x:v>0</x:v>
      </x:c>
      <x:c r="I14" s="16" t="n">
        <x:v>33.2221106224123</x:v>
      </x:c>
      <x:c r="J14" s="18" t="n">
        <x:f>IF(ISNUMBER(I14),C14*I14,"n.a.")</x:f>
        <x:v>218169.60045738157</x:v>
      </x:c>
      <x:c r="K14" s="12" t="n">
        <x:f>IF(ISNUMBER(I14),C14,0)</x:f>
        <x:v>6567</x:v>
      </x:c>
    </x:row>
    <x:row r="15" ht="25" customHeight="1">
      <x:c r="A15" s="8" t="str">
        <x:v>Grumentum</x:v>
      </x:c>
      <x:c r="B15" s="8" t="str">
        <x:v>Alba Fucentia</x:v>
      </x:c>
      <x:c r="C15" s="11" t="n">
        <x:v>4471</x:v>
      </x:c>
      <x:c r="D15" s="15" t="n">
        <x:v>33.24067361542572</x:v>
      </x:c>
      <x:c r="E15" s="17" t="n">
        <x:f>C15*D15</x:f>
        <x:v>148619.0517345684</x:v>
      </x:c>
      <x:c r="F15" s="11" t="n">
        <x:f>F14+C15</x:f>
        <x:v>89490</x:v>
      </x:c>
      <x:c r="G15" s="23" t="n">
        <x:f>F15/SUM($C$5:$C$111)</x:f>
        <x:v>0.031267950507960066</x:v>
      </x:c>
      <x:c r="H15" s="27" t="n">
        <x:f>IF(G15&gt;=0.9,1,0)</x:f>
        <x:v>0</x:v>
      </x:c>
      <x:c r="I15" s="15" t="n">
        <x:v>33.24067361542572</x:v>
      </x:c>
      <x:c r="J15" s="17" t="n">
        <x:f>IF(ISNUMBER(I15),C15*I15,"n.a.")</x:f>
        <x:v>148619.0517345684</x:v>
      </x:c>
      <x:c r="K15" s="11" t="n">
        <x:f>IF(ISNUMBER(I15),C15,0)</x:f>
        <x:v>4471</x:v>
      </x:c>
    </x:row>
    <x:row r="16" ht="25" customHeight="1">
      <x:c r="A16" s="2" t="str">
        <x:v>Grumentum</x:v>
      </x:c>
      <x:c r="B16" s="2" t="str">
        <x:v>Roma</x:v>
      </x:c>
      <x:c r="C16" s="12" t="n">
        <x:v>923406</x:v>
      </x:c>
      <x:c r="D16" s="16" t="n">
        <x:v>35.72798358988985</x:v>
      </x:c>
      <x:c r="E16" s="18" t="n">
        <x:f>C16*D16</x:f>
        <x:v>32991434.41480583</x:v>
      </x:c>
      <x:c r="F16" s="12" t="n">
        <x:f>F15+C16</x:f>
        <x:v>1012896</x:v>
      </x:c>
      <x:c r="G16" s="24" t="n">
        <x:f>F16/SUM($C$5:$C$111)</x:f>
        <x:v>0.3539074980188928</x:v>
      </x:c>
      <x:c r="H16" s="28" t="n">
        <x:f>IF(G16&gt;=0.9,1,0)</x:f>
        <x:v>0</x:v>
      </x:c>
      <x:c r="I16" s="16" t="n">
        <x:v>35.72798358988985</x:v>
      </x:c>
      <x:c r="J16" s="18" t="n">
        <x:f>IF(ISNUMBER(I16),C16*I16,"n.a.")</x:f>
        <x:v>32991434.41480583</x:v>
      </x:c>
      <x:c r="K16" s="12" t="n">
        <x:f>IF(ISNUMBER(I16),C16,0)</x:f>
        <x:v>923406</x:v>
      </x:c>
    </x:row>
    <x:row r="17" ht="25" customHeight="1">
      <x:c r="A17" s="8" t="str">
        <x:v>Grumentum</x:v>
      </x:c>
      <x:c r="B17" s="8" t="str">
        <x:v>Ostia</x:v>
      </x:c>
      <x:c r="C17" s="11" t="n">
        <x:v>35017</x:v>
      </x:c>
      <x:c r="D17" s="15" t="n">
        <x:v>37.06624863330752</x:v>
      </x:c>
      <x:c r="E17" s="17" t="n">
        <x:f>C17*D17</x:f>
        <x:v>1297948.8283925294</x:v>
      </x:c>
      <x:c r="F17" s="11" t="n">
        <x:f>F16+C17</x:f>
        <x:v>1047913</x:v>
      </x:c>
      <x:c r="G17" s="23" t="n">
        <x:f>F17/SUM($C$5:$C$111)</x:f>
        <x:v>0.36614249436415197</x:v>
      </x:c>
      <x:c r="H17" s="27" t="n">
        <x:f>IF(G17&gt;=0.9,1,0)</x:f>
        <x:v>0</x:v>
      </x:c>
      <x:c r="I17" s="15" t="n">
        <x:v>37.06624863330752</x:v>
      </x:c>
      <x:c r="J17" s="17" t="n">
        <x:f>IF(ISNUMBER(I17),C17*I17,"n.a.")</x:f>
        <x:v>1297948.8283925294</x:v>
      </x:c>
      <x:c r="K17" s="11" t="n">
        <x:f>IF(ISNUMBER(I17),C17,0)</x:f>
        <x:v>35017</x:v>
      </x:c>
    </x:row>
    <x:row r="18" ht="25" customHeight="1">
      <x:c r="A18" s="2" t="str">
        <x:v>Grumentum</x:v>
      </x:c>
      <x:c r="B18" s="2" t="str">
        <x:v>Asculum</x:v>
      </x:c>
      <x:c r="C18" s="12" t="n">
        <x:v>5589</x:v>
      </x:c>
      <x:c r="D18" s="16" t="n">
        <x:v>39.020122926950876</x:v>
      </x:c>
      <x:c r="E18" s="18" t="n">
        <x:f>C18*D18</x:f>
        <x:v>218083.46703872844</x:v>
      </x:c>
      <x:c r="F18" s="12" t="n">
        <x:f>F17+C18</x:f>
        <x:v>1053502</x:v>
      </x:c>
      <x:c r="G18" s="24" t="n">
        <x:f>F18/SUM($C$5:$C$111)</x:f>
        <x:v>0.36809529998923846</x:v>
      </x:c>
      <x:c r="H18" s="28" t="n">
        <x:f>IF(G18&gt;=0.9,1,0)</x:f>
        <x:v>0</x:v>
      </x:c>
      <x:c r="I18" s="16" t="n">
        <x:v>39.020122926950876</x:v>
      </x:c>
      <x:c r="J18" s="18" t="n">
        <x:f>IF(ISNUMBER(I18),C18*I18,"n.a.")</x:f>
        <x:v>218083.46703872844</x:v>
      </x:c>
      <x:c r="K18" s="12" t="n">
        <x:f>IF(ISNUMBER(I18),C18,0)</x:f>
        <x:v>5589</x:v>
      </x:c>
    </x:row>
    <x:row r="19" ht="25" customHeight="1">
      <x:c r="A19" s="8" t="str">
        <x:v>Grumentum</x:v>
      </x:c>
      <x:c r="B19" s="8" t="str">
        <x:v>Carthago</x:v>
      </x:c>
      <x:c r="C19" s="11" t="n">
        <x:v>102170</x:v>
      </x:c>
      <x:c r="D19" s="15" t="n">
        <x:v>44.93105969522376</x:v>
      </x:c>
      <x:c r="E19" s="17" t="n">
        <x:f>C19*D19</x:f>
        <x:v>4590606.369061012</x:v>
      </x:c>
      <x:c r="F19" s="11" t="n">
        <x:f>F18+C19</x:f>
        <x:v>1155672</x:v>
      </x:c>
      <x:c r="G19" s="23" t="n">
        <x:f>F19/SUM($C$5:$C$111)</x:f>
        <x:v>0.4037936629727928</x:v>
      </x:c>
      <x:c r="H19" s="27" t="n">
        <x:f>IF(G19&gt;=0.9,1,0)</x:f>
        <x:v>0</x:v>
      </x:c>
      <x:c r="I19" s="15" t="n">
        <x:v>653.8094236696085</x:v>
      </x:c>
      <x:c r="J19" s="17" t="n">
        <x:f>IF(ISNUMBER(I19),C19*I19,"n.a.")</x:f>
        <x:v>66799708.8163239</x:v>
      </x:c>
      <x:c r="K19" s="11" t="n">
        <x:f>IF(ISNUMBER(I19),C19,0)</x:f>
        <x:v>102170</x:v>
      </x:c>
    </x:row>
    <x:row r="20" ht="25" customHeight="1">
      <x:c r="A20" s="2" t="str">
        <x:v>Grumentum</x:v>
      </x:c>
      <x:c r="B20" s="2" t="str">
        <x:v>Thuburbo Maius</x:v>
      </x:c>
      <x:c r="C20" s="12" t="n">
        <x:v>3085</x:v>
      </x:c>
      <x:c r="D20" s="16" t="n">
        <x:v>51.47420825464352</x:v>
      </x:c>
      <x:c r="E20" s="18" t="n">
        <x:f>C20*D20</x:f>
        <x:v>158797.93246557526</x:v>
      </x:c>
      <x:c r="F20" s="12" t="n">
        <x:f>F19+C20</x:f>
        <x:v>1158757</x:v>
      </x:c>
      <x:c r="G20" s="24" t="n">
        <x:f>F20/SUM($C$5:$C$111)</x:f>
        <x:v>0.4048715669544338</x:v>
      </x:c>
      <x:c r="H20" s="28" t="n">
        <x:f>IF(G20&gt;=0.9,1,0)</x:f>
        <x:v>0</x:v>
      </x:c>
      <x:c r="I20" s="16" t="n">
        <x:v>648.7423387040528</x:v>
      </x:c>
      <x:c r="J20" s="18" t="n">
        <x:f>IF(ISNUMBER(I20),C20*I20,"n.a.")</x:f>
        <x:v>2001370.114902003</x:v>
      </x:c>
      <x:c r="K20" s="12" t="n">
        <x:f>IF(ISNUMBER(I20),C20,0)</x:f>
        <x:v>3085</x:v>
      </x:c>
    </x:row>
    <x:row r="21" ht="25" customHeight="1">
      <x:c r="A21" s="8" t="str">
        <x:v>Grumentum</x:v>
      </x:c>
      <x:c r="B21" s="8" t="str">
        <x:v>Tyndaris</x:v>
      </x:c>
      <x:c r="C21" s="11" t="n">
        <x:v>3937</x:v>
      </x:c>
      <x:c r="D21" s="15" t="n">
        <x:v>51.623298628650495</x:v>
      </x:c>
      <x:c r="E21" s="17" t="n">
        <x:f>C21*D21</x:f>
        <x:v>203240.926700997</x:v>
      </x:c>
      <x:c r="F21" s="11" t="n">
        <x:f>F20+C21</x:f>
        <x:v>1162694</x:v>
      </x:c>
      <x:c r="G21" s="23" t="n">
        <x:f>F21/SUM($C$5:$C$111)</x:f>
        <x:v>0.4062471611118798</x:v>
      </x:c>
      <x:c r="H21" s="27" t="n">
        <x:f>IF(G21&gt;=0.9,1,0)</x:f>
        <x:v>0</x:v>
      </x:c>
      <x:c r="I21" s="15" t="str">
        <x:v>n.a.</x:v>
      </x:c>
      <x:c r="J21" s="17" t="str">
        <x:f>IF(ISNUMBER(I21),C21*I21,"n.a.")</x:f>
        <x:v>n.a.</x:v>
      </x:c>
      <x:c r="K21" s="11" t="n">
        <x:f>IF(ISNUMBER(I21),C21,0)</x:f>
        <x:v>0</x:v>
      </x:c>
    </x:row>
    <x:row r="22" ht="25" customHeight="1">
      <x:c r="A22" s="2" t="str">
        <x:v>Grumentum</x:v>
      </x:c>
      <x:c r="B22" s="2" t="str">
        <x:v>Thysdrus</x:v>
      </x:c>
      <x:c r="C22" s="12" t="n">
        <x:v>6034</x:v>
      </x:c>
      <x:c r="D22" s="16" t="n">
        <x:v>52.7551687263527</x:v>
      </x:c>
      <x:c r="E22" s="18" t="n">
        <x:f>C22*D22</x:f>
        <x:v>318324.6880948122</x:v>
      </x:c>
      <x:c r="F22" s="12" t="n">
        <x:f>F21+C22</x:f>
        <x:v>1168728</x:v>
      </x:c>
      <x:c r="G22" s="24" t="n">
        <x:f>F22/SUM($C$5:$C$111)</x:f>
        <x:v>0.40835545045554983</x:v>
      </x:c>
      <x:c r="H22" s="28" t="n">
        <x:f>IF(G22&gt;=0.9,1,0)</x:f>
        <x:v>0</x:v>
      </x:c>
      <x:c r="I22" s="16" t="n">
        <x:v>637.6352336945911</x:v>
      </x:c>
      <x:c r="J22" s="18" t="n">
        <x:f>IF(ISNUMBER(I22),C22*I22,"n.a.")</x:f>
        <x:v>3847491.0001131627</x:v>
      </x:c>
      <x:c r="K22" s="12" t="n">
        <x:f>IF(ISNUMBER(I22),C22,0)</x:f>
        <x:v>6034</x:v>
      </x:c>
    </x:row>
    <x:row r="23" ht="25" customHeight="1">
      <x:c r="A23" s="8" t="str">
        <x:v>Grumentum</x:v>
      </x:c>
      <x:c r="B23" s="8" t="str">
        <x:v>Thugga</x:v>
      </x:c>
      <x:c r="C23" s="11" t="n">
        <x:v>3085</x:v>
      </x:c>
      <x:c r="D23" s="15" t="n">
        <x:v>56.39106809352174</x:v>
      </x:c>
      <x:c r="E23" s="17" t="n">
        <x:f>C23*D23</x:f>
        <x:v>173966.44506851456</x:v>
      </x:c>
      <x:c r="F23" s="11" t="n">
        <x:f>F22+C23</x:f>
        <x:v>1171813</x:v>
      </x:c>
      <x:c r="G23" s="23" t="n">
        <x:f>F23/SUM($C$5:$C$111)</x:f>
        <x:v>0.40943335443719087</x:v>
      </x:c>
      <x:c r="H23" s="27" t="n">
        <x:f>IF(G23&gt;=0.9,1,0)</x:f>
        <x:v>0</x:v>
      </x:c>
      <x:c r="I23" s="15" t="n">
        <x:v>651.7772244929719</x:v>
      </x:c>
      <x:c r="J23" s="17" t="n">
        <x:f>IF(ISNUMBER(I23),C23*I23,"n.a.")</x:f>
        <x:v>2010732.7375608182</x:v>
      </x:c>
      <x:c r="K23" s="11" t="n">
        <x:f>IF(ISNUMBER(I23),C23,0)</x:f>
        <x:v>3085</x:v>
      </x:c>
    </x:row>
    <x:row r="24" ht="25" customHeight="1">
      <x:c r="A24" s="2" t="str">
        <x:v>Grumentum</x:v>
      </x:c>
      <x:c r="B24" s="2" t="str">
        <x:v>Alexandria (Aegyptus)</x:v>
      </x:c>
      <x:c r="C24" s="12" t="n">
        <x:v>410535</x:v>
      </x:c>
      <x:c r="D24" s="16" t="n">
        <x:v>57.169136937320104</x:v>
      </x:c>
      <x:c r="E24" s="18" t="n">
        <x:f>C24*D24</x:f>
        <x:v>23469931.632562708</x:v>
      </x:c>
      <x:c r="F24" s="12" t="n">
        <x:f>F23+C24</x:f>
        <x:v>1582348</x:v>
      </x:c>
      <x:c r="G24" s="24" t="n">
        <x:f>F24/SUM($C$5:$C$111)</x:f>
        <x:v>0.5528749463668521</x:v>
      </x:c>
      <x:c r="H24" s="28" t="n">
        <x:f>IF(G24&gt;=0.9,1,0)</x:f>
        <x:v>0</x:v>
      </x:c>
      <x:c r="I24" s="16" t="n">
        <x:v>430.578587418152</x:v>
      </x:c>
      <x:c r="J24" s="18" t="n">
        <x:f>IF(ISNUMBER(I24),C24*I24,"n.a.")</x:f>
        <x:v>176767580.385711</x:v>
      </x:c>
      <x:c r="K24" s="12" t="n">
        <x:f>IF(ISNUMBER(I24),C24,0)</x:f>
        <x:v>410535</x:v>
      </x:c>
    </x:row>
    <x:row r="25" ht="25" customHeight="1">
      <x:c r="A25" s="8" t="str">
        <x:v>Grumentum</x:v>
      </x:c>
      <x:c r="B25" s="8" t="str">
        <x:v>Sufetula</x:v>
      </x:c>
      <x:c r="C25" s="11" t="n">
        <x:v>7037</x:v>
      </x:c>
      <x:c r="D25" s="15" t="n">
        <x:v>61.19985750674491</x:v>
      </x:c>
      <x:c r="E25" s="17" t="n">
        <x:f>C25*D25</x:f>
        <x:v>430663.39727496397</x:v>
      </x:c>
      <x:c r="F25" s="11" t="n">
        <x:f>F24+C25</x:f>
        <x:v>1589385</x:v>
      </x:c>
      <x:c r="G25" s="23" t="n">
        <x:f>F25/SUM($C$5:$C$111)</x:f>
        <x:v>0.555333685530161</x:v>
      </x:c>
      <x:c r="H25" s="27" t="n">
        <x:f>IF(G25&gt;=0.9,1,0)</x:f>
        <x:v>0</x:v>
      </x:c>
      <x:c r="I25" s="15" t="n">
        <x:v>639.2120314957073</x:v>
      </x:c>
      <x:c r="J25" s="17" t="n">
        <x:f>IF(ISNUMBER(I25),C25*I25,"n.a.")</x:f>
        <x:v>4498135.065635292</x:v>
      </x:c>
      <x:c r="K25" s="11" t="n">
        <x:f>IF(ISNUMBER(I25),C25,0)</x:f>
        <x:v>7037</x:v>
      </x:c>
    </x:row>
    <x:row r="26" ht="25" customHeight="1">
      <x:c r="A26" s="2" t="str">
        <x:v>Grumentum</x:v>
      </x:c>
      <x:c r="B26" s="2" t="str">
        <x:v>Bononia</x:v>
      </x:c>
      <x:c r="C26" s="12" t="n">
        <x:v>5782</x:v>
      </x:c>
      <x:c r="D26" s="16" t="n">
        <x:v>61.53926826758414</x:v>
      </x:c>
      <x:c r="E26" s="18" t="n">
        <x:f>C26*D26</x:f>
        <x:v>355820.0491231715</x:v>
      </x:c>
      <x:c r="F26" s="12" t="n">
        <x:f>F25+C26</x:f>
        <x:v>1595167</x:v>
      </x:c>
      <x:c r="G26" s="24" t="n">
        <x:f>F26/SUM($C$5:$C$111)</x:f>
        <x:v>0.5573539256669029</x:v>
      </x:c>
      <x:c r="H26" s="28" t="n">
        <x:f>IF(G26&gt;=0.9,1,0)</x:f>
        <x:v>0</x:v>
      </x:c>
      <x:c r="I26" s="16" t="n">
        <x:v>61.53926826758414</x:v>
      </x:c>
      <x:c r="J26" s="18" t="n">
        <x:f>IF(ISNUMBER(I26),C26*I26,"n.a.")</x:f>
        <x:v>355820.0491231715</x:v>
      </x:c>
      <x:c r="K26" s="12" t="n">
        <x:f>IF(ISNUMBER(I26),C26,0)</x:f>
        <x:v>5782</x:v>
      </x:c>
    </x:row>
    <x:row r="27" ht="25" customHeight="1">
      <x:c r="A27" s="8" t="str">
        <x:v>Grumentum</x:v>
      </x:c>
      <x:c r="B27" s="8" t="str">
        <x:v>Luca</x:v>
      </x:c>
      <x:c r="C27" s="11" t="n">
        <x:v>7376</x:v>
      </x:c>
      <x:c r="D27" s="15" t="n">
        <x:v>63.679942337818495</x:v>
      </x:c>
      <x:c r="E27" s="17" t="n">
        <x:f>C27*D27</x:f>
        <x:v>469703.2546837492</x:v>
      </x:c>
      <x:c r="F27" s="11" t="n">
        <x:f>F26+C27</x:f>
        <x:v>1602543</x:v>
      </x:c>
      <x:c r="G27" s="23" t="n">
        <x:f>F27/SUM($C$5:$C$111)</x:f>
        <x:v>0.5599311119776271</x:v>
      </x:c>
      <x:c r="H27" s="27" t="n">
        <x:f>IF(G27&gt;=0.9,1,0)</x:f>
        <x:v>0</x:v>
      </x:c>
      <x:c r="I27" s="15" t="n">
        <x:v>63.679942337818495</x:v>
      </x:c>
      <x:c r="J27" s="17" t="n">
        <x:f>IF(ISNUMBER(I27),C27*I27,"n.a.")</x:f>
        <x:v>469703.2546837492</x:v>
      </x:c>
      <x:c r="K27" s="11" t="n">
        <x:f>IF(ISNUMBER(I27),C27,0)</x:f>
        <x:v>7376</x:v>
      </x:c>
    </x:row>
    <x:row r="28" ht="25" customHeight="1">
      <x:c r="A28" s="2" t="str">
        <x:v>Grumentum</x:v>
      </x:c>
      <x:c r="B28" s="2" t="str">
        <x:v>Sabratha</x:v>
      </x:c>
      <x:c r="C28" s="12" t="n">
        <x:v>4837</x:v>
      </x:c>
      <x:c r="D28" s="16" t="n">
        <x:v>63.84100023834554</x:v>
      </x:c>
      <x:c r="E28" s="18" t="n">
        <x:f>C28*D28</x:f>
        <x:v>308798.9181528774</x:v>
      </x:c>
      <x:c r="F28" s="12" t="n">
        <x:f>F27+C28</x:f>
        <x:v>1607380</x:v>
      </x:c>
      <x:c r="G28" s="24" t="n">
        <x:f>F28/SUM($C$5:$C$111)</x:f>
        <x:v>0.5616211675883881</x:v>
      </x:c>
      <x:c r="H28" s="28" t="n">
        <x:f>IF(G28&gt;=0.9,1,0)</x:f>
        <x:v>0</x:v>
      </x:c>
      <x:c r="I28" s="16" t="n">
        <x:v>597.861500798407</x:v>
      </x:c>
      <x:c r="J28" s="18" t="n">
        <x:f>IF(ISNUMBER(I28),C28*I28,"n.a.")</x:f>
        <x:v>2891856.0793618946</x:v>
      </x:c>
      <x:c r="K28" s="12" t="n">
        <x:f>IF(ISNUMBER(I28),C28,0)</x:f>
        <x:v>4837</x:v>
      </x:c>
    </x:row>
    <x:row r="29" ht="25" customHeight="1">
      <x:c r="A29" s="8" t="str">
        <x:v>Grumentum</x:v>
      </x:c>
      <x:c r="B29" s="8" t="str">
        <x:v>Samaria</x:v>
      </x:c>
      <x:c r="C29" s="11" t="n">
        <x:v>13694</x:v>
      </x:c>
      <x:c r="D29" s="15" t="n">
        <x:v>65.61019382212083</x:v>
      </x:c>
      <x:c r="E29" s="17" t="n">
        <x:f>C29*D29</x:f>
        <x:v>898465.9942001227</x:v>
      </x:c>
      <x:c r="F29" s="11" t="n">
        <x:f>F28+C29</x:f>
        <x:v>1621074</x:v>
      </x:c>
      <x:c r="G29" s="23" t="n">
        <x:f>F29/SUM($C$5:$C$111)</x:f>
        <x:v>0.566405873301384</x:v>
      </x:c>
      <x:c r="H29" s="27" t="n">
        <x:f>IF(G29&gt;=0.9,1,0)</x:f>
        <x:v>0</x:v>
      </x:c>
      <x:c r="I29" s="15" t="n">
        <x:v>381.89752570415</x:v>
      </x:c>
      <x:c r="J29" s="17" t="n">
        <x:f>IF(ISNUMBER(I29),C29*I29,"n.a.")</x:f>
        <x:v>5229704.71699263</x:v>
      </x:c>
      <x:c r="K29" s="11" t="n">
        <x:f>IF(ISNUMBER(I29),C29,0)</x:f>
        <x:v>13694</x:v>
      </x:c>
    </x:row>
    <x:row r="30" ht="25" customHeight="1">
      <x:c r="A30" s="2" t="str">
        <x:v>Grumentum</x:v>
      </x:c>
      <x:c r="B30" s="2" t="str">
        <x:v>Agrigentum</x:v>
      </x:c>
      <x:c r="C30" s="12" t="n">
        <x:v>53334</x:v>
      </x:c>
      <x:c r="D30" s="16" t="n">
        <x:v>65.96747474897926</x:v>
      </x:c>
      <x:c r="E30" s="18" t="n">
        <x:f>C30*D30</x:f>
        <x:v>3518309.2982620597</x:v>
      </x:c>
      <x:c r="F30" s="12" t="n">
        <x:f>F29+C30</x:f>
        <x:v>1674408</x:v>
      </x:c>
      <x:c r="G30" s="24" t="n">
        <x:f>F30/SUM($C$5:$C$111)</x:f>
        <x:v>0.585040859024834</x:v>
      </x:c>
      <x:c r="H30" s="28" t="n">
        <x:f>IF(G30&gt;=0.9,1,0)</x:f>
        <x:v>0</x:v>
      </x:c>
      <x:c r="I30" s="16" t="str">
        <x:v>n.a.</x:v>
      </x:c>
      <x:c r="J30" s="18" t="str">
        <x:f>IF(ISNUMBER(I30),C30*I30,"n.a.")</x:f>
        <x:v>n.a.</x:v>
      </x:c>
      <x:c r="K30" s="12" t="n">
        <x:f>IF(ISNUMBER(I30),C30,0)</x:f>
        <x:v>0</x:v>
      </x:c>
    </x:row>
    <x:row r="31" ht="25" customHeight="1">
      <x:c r="A31" s="8" t="str">
        <x:v>Grumentum</x:v>
      </x:c>
      <x:c r="B31" s="8" t="str">
        <x:v>Side</x:v>
      </x:c>
      <x:c r="C31" s="11" t="n">
        <x:v>5399</x:v>
      </x:c>
      <x:c r="D31" s="15" t="n">
        <x:v>66.07633716819772</x:v>
      </x:c>
      <x:c r="E31" s="17" t="n">
        <x:f>C31*D31</x:f>
        <x:v>356746.14437109954</x:v>
      </x:c>
      <x:c r="F31" s="11" t="n">
        <x:f>F30+C31</x:f>
        <x:v>1679807</x:v>
      </x:c>
      <x:c r="G31" s="23" t="n">
        <x:f>F31/SUM($C$5:$C$111)</x:f>
        <x:v>0.5869272783431095</x:v>
      </x:c>
      <x:c r="H31" s="27" t="n">
        <x:f>IF(G31&gt;=0.9,1,0)</x:f>
        <x:v>0</x:v>
      </x:c>
      <x:c r="I31" s="15" t="n">
        <x:v>299.4645232497922</x:v>
      </x:c>
      <x:c r="J31" s="17" t="n">
        <x:f>IF(ISNUMBER(I31),C31*I31,"n.a.")</x:f>
        <x:v>1616808.961025628</x:v>
      </x:c>
      <x:c r="K31" s="11" t="n">
        <x:f>IF(ISNUMBER(I31),C31,0)</x:f>
        <x:v>5399</x:v>
      </x:c>
    </x:row>
    <x:row r="32" ht="25" customHeight="1">
      <x:c r="A32" s="2" t="str">
        <x:v>Grumentum</x:v>
      </x:c>
      <x:c r="B32" s="2" t="str">
        <x:v>Luna</x:v>
      </x:c>
      <x:c r="C32" s="12" t="n">
        <x:v>2760</x:v>
      </x:c>
      <x:c r="D32" s="16" t="n">
        <x:v>66.36511295508969</x:v>
      </x:c>
      <x:c r="E32" s="18" t="n">
        <x:f>C32*D32</x:f>
        <x:v>183167.71175604753</x:v>
      </x:c>
      <x:c r="F32" s="12" t="n">
        <x:f>F31+C32</x:f>
        <x:v>1682567</x:v>
      </x:c>
      <x:c r="G32" s="24" t="n">
        <x:f>F32/SUM($C$5:$C$111)</x:f>
        <x:v>0.5878916267999424</x:v>
      </x:c>
      <x:c r="H32" s="28" t="n">
        <x:f>IF(G32&gt;=0.9,1,0)</x:f>
        <x:v>0</x:v>
      </x:c>
      <x:c r="I32" s="16" t="n">
        <x:v>66.36511295508969</x:v>
      </x:c>
      <x:c r="J32" s="18" t="n">
        <x:f>IF(ISNUMBER(I32),C32*I32,"n.a.")</x:f>
        <x:v>183167.71175604753</x:v>
      </x:c>
      <x:c r="K32" s="12" t="n">
        <x:f>IF(ISNUMBER(I32),C32,0)</x:f>
        <x:v>2760</x:v>
      </x:c>
    </x:row>
    <x:row r="33" ht="25" customHeight="1">
      <x:c r="A33" s="8" t="str">
        <x:v>Grumentum</x:v>
      </x:c>
      <x:c r="B33" s="8" t="str">
        <x:v>Laodicea (Syria)</x:v>
      </x:c>
      <x:c r="C33" s="11" t="n">
        <x:v>56395</x:v>
      </x:c>
      <x:c r="D33" s="15" t="n">
        <x:v>67.36005389862702</x:v>
      </x:c>
      <x:c r="E33" s="17" t="n">
        <x:f>C33*D33</x:f>
        <x:v>3798770.2396130706</x:v>
      </x:c>
      <x:c r="F33" s="11" t="n">
        <x:f>F32+C33</x:f>
        <x:v>1738962</x:v>
      </x:c>
      <x:c r="G33" s="23" t="n">
        <x:f>F33/SUM($C$5:$C$111)</x:f>
        <x:v>0.6075961308662784</x:v>
      </x:c>
      <x:c r="H33" s="27" t="n">
        <x:f>IF(G33&gt;=0.9,1,0)</x:f>
        <x:v>0</x:v>
      </x:c>
      <x:c r="I33" s="15" t="n">
        <x:v>344.03680241954885</x:v>
      </x:c>
      <x:c r="J33" s="17" t="n">
        <x:f>IF(ISNUMBER(I33),C33*I33,"n.a.")</x:f>
        <x:v>19401955.472450458</x:v>
      </x:c>
      <x:c r="K33" s="11" t="n">
        <x:f>IF(ISNUMBER(I33),C33,0)</x:f>
        <x:v>56395</x:v>
      </x:c>
    </x:row>
    <x:row r="34" ht="25" customHeight="1">
      <x:c r="A34" s="2" t="str">
        <x:v>Grumentum</x:v>
      </x:c>
      <x:c r="B34" s="2" t="str">
        <x:v>Hippo Regius</x:v>
      </x:c>
      <x:c r="C34" s="12" t="n">
        <x:v>9938</x:v>
      </x:c>
      <x:c r="D34" s="16" t="n">
        <x:v>70.48718959463123</x:v>
      </x:c>
      <x:c r="E34" s="18" t="n">
        <x:f>C34*D34</x:f>
        <x:v>700501.6901914452</x:v>
      </x:c>
      <x:c r="F34" s="12" t="n">
        <x:f>F33+C34</x:f>
        <x:v>1748900</x:v>
      </x:c>
      <x:c r="G34" s="24" t="n">
        <x:f>F34/SUM($C$5:$C$111)</x:f>
        <x:v>0.6110684841141062</x:v>
      </x:c>
      <x:c r="H34" s="28" t="n">
        <x:f>IF(G34&gt;=0.9,1,0)</x:f>
        <x:v>0</x:v>
      </x:c>
      <x:c r="I34" s="16" t="n">
        <x:v>664.9391984857243</x:v>
      </x:c>
      <x:c r="J34" s="18" t="n">
        <x:f>IF(ISNUMBER(I34),C34*I34,"n.a.")</x:f>
        <x:v>6608165.7545511285</x:v>
      </x:c>
      <x:c r="K34" s="12" t="n">
        <x:f>IF(ISNUMBER(I34),C34,0)</x:f>
        <x:v>9938</x:v>
      </x:c>
    </x:row>
    <x:row r="35" ht="25" customHeight="1">
      <x:c r="A35" s="8" t="str">
        <x:v>Grumentum</x:v>
      </x:c>
      <x:c r="B35" s="8" t="str">
        <x:v>Perge</x:v>
      </x:c>
      <x:c r="C35" s="11" t="n">
        <x:v>10608</x:v>
      </x:c>
      <x:c r="D35" s="15" t="n">
        <x:v>70.87421557027294</x:v>
      </x:c>
      <x:c r="E35" s="17" t="n">
        <x:f>C35*D35</x:f>
        <x:v>751833.6787694553</x:v>
      </x:c>
      <x:c r="F35" s="11" t="n">
        <x:f>F34+C35</x:f>
        <x:v>1759508</x:v>
      </x:c>
      <x:c r="G35" s="23" t="n">
        <x:f>F35/SUM($C$5:$C$111)</x:f>
        <x:v>0.6147749364438463</x:v>
      </x:c>
      <x:c r="H35" s="27" t="n">
        <x:f>IF(G35&gt;=0.9,1,0)</x:f>
        <x:v>0</x:v>
      </x:c>
      <x:c r="I35" s="15" t="n">
        <x:v>294.60282032992177</x:v>
      </x:c>
      <x:c r="J35" s="17" t="n">
        <x:f>IF(ISNUMBER(I35),C35*I35,"n.a.")</x:f>
        <x:v>3125146.7180598103</x:v>
      </x:c>
      <x:c r="K35" s="11" t="n">
        <x:f>IF(ISNUMBER(I35),C35,0)</x:f>
        <x:v>10608</x:v>
      </x:c>
    </x:row>
    <x:row r="36" ht="25" customHeight="1">
      <x:c r="A36" s="2" t="str">
        <x:v>Grumentum</x:v>
      </x:c>
      <x:c r="B36" s="2" t="str">
        <x:v>Verona</x:v>
      </x:c>
      <x:c r="C36" s="12" t="n">
        <x:v>8209</x:v>
      </x:c>
      <x:c r="D36" s="16" t="n">
        <x:v>72.60915627275125</x:v>
      </x:c>
      <x:c r="E36" s="18" t="n">
        <x:f>C36*D36</x:f>
        <x:v>596048.563843015</x:v>
      </x:c>
      <x:c r="F36" s="12" t="n">
        <x:f>F35+C36</x:f>
        <x:v>1767717</x:v>
      </x:c>
      <x:c r="G36" s="24" t="n">
        <x:f>F36/SUM($C$5:$C$111)</x:f>
        <x:v>0.6176431742996944</x:v>
      </x:c>
      <x:c r="H36" s="28" t="n">
        <x:f>IF(G36&gt;=0.9,1,0)</x:f>
        <x:v>0</x:v>
      </x:c>
      <x:c r="I36" s="16" t="n">
        <x:v>72.60915627275125</x:v>
      </x:c>
      <x:c r="J36" s="18" t="n">
        <x:f>IF(ISNUMBER(I36),C36*I36,"n.a.")</x:f>
        <x:v>596048.563843015</x:v>
      </x:c>
      <x:c r="K36" s="12" t="n">
        <x:f>IF(ISNUMBER(I36),C36,0)</x:f>
        <x:v>8209</x:v>
      </x:c>
    </x:row>
    <x:row r="37" ht="25" customHeight="1">
      <x:c r="A37" s="8" t="str">
        <x:v>Grumentum</x:v>
      </x:c>
      <x:c r="B37" s="8" t="str">
        <x:v>Cremona</x:v>
      </x:c>
      <x:c r="C37" s="11" t="n">
        <x:v>9280</x:v>
      </x:c>
      <x:c r="D37" s="15" t="n">
        <x:v>72.95054286688956</x:v>
      </x:c>
      <x:c r="E37" s="17" t="n">
        <x:f>C37*D37</x:f>
        <x:v>676981.0378047351</x:v>
      </x:c>
      <x:c r="F37" s="11" t="n">
        <x:f>F36+C37</x:f>
        <x:v>1776997</x:v>
      </x:c>
      <x:c r="G37" s="23" t="n">
        <x:f>F37/SUM($C$5:$C$111)</x:f>
        <x:v>0.6208856212849874</x:v>
      </x:c>
      <x:c r="H37" s="27" t="n">
        <x:f>IF(G37&gt;=0.9,1,0)</x:f>
        <x:v>0</x:v>
      </x:c>
      <x:c r="I37" s="15" t="n">
        <x:v>72.95054286688956</x:v>
      </x:c>
      <x:c r="J37" s="17" t="n">
        <x:f>IF(ISNUMBER(I37),C37*I37,"n.a.")</x:f>
        <x:v>676981.0378047351</x:v>
      </x:c>
      <x:c r="K37" s="11" t="n">
        <x:f>IF(ISNUMBER(I37),C37,0)</x:f>
        <x:v>9280</x:v>
      </x:c>
    </x:row>
    <x:row r="38" ht="25" customHeight="1">
      <x:c r="A38" s="2" t="str">
        <x:v>Grumentum</x:v>
      </x:c>
      <x:c r="B38" s="2" t="str">
        <x:v>Placentia</x:v>
      </x:c>
      <x:c r="C38" s="12" t="n">
        <x:v>7790</x:v>
      </x:c>
      <x:c r="D38" s="16" t="n">
        <x:v>73.85068332458569</x:v>
      </x:c>
      <x:c r="E38" s="18" t="n">
        <x:f>C38*D38</x:f>
        <x:v>575296.8230985225</x:v>
      </x:c>
      <x:c r="F38" s="12" t="n">
        <x:f>F37+C38</x:f>
        <x:v>1784787</x:v>
      </x:c>
      <x:c r="G38" s="24" t="n">
        <x:f>F38/SUM($C$5:$C$111)</x:f>
        <x:v>0.6236074598642365</x:v>
      </x:c>
      <x:c r="H38" s="28" t="n">
        <x:f>IF(G38&gt;=0.9,1,0)</x:f>
        <x:v>0</x:v>
      </x:c>
      <x:c r="I38" s="16" t="n">
        <x:v>73.85068332458569</x:v>
      </x:c>
      <x:c r="J38" s="18" t="n">
        <x:f>IF(ISNUMBER(I38),C38*I38,"n.a.")</x:f>
        <x:v>575296.8230985225</x:v>
      </x:c>
      <x:c r="K38" s="12" t="n">
        <x:f>IF(ISNUMBER(I38),C38,0)</x:f>
        <x:v>7790</x:v>
      </x:c>
    </x:row>
    <x:row r="39" ht="25" customHeight="1">
      <x:c r="A39" s="8" t="str">
        <x:v>Grumentum</x:v>
      </x:c>
      <x:c r="B39" s="8" t="str">
        <x:v>Aquileia</x:v>
      </x:c>
      <x:c r="C39" s="11" t="n">
        <x:v>19667</x:v>
      </x:c>
      <x:c r="D39" s="15" t="n">
        <x:v>76.1598412683061</x:v>
      </x:c>
      <x:c r="E39" s="17" t="n">
        <x:f>C39*D39</x:f>
        <x:v>1497835.598223776</x:v>
      </x:c>
      <x:c r="F39" s="11" t="n">
        <x:f>F38+C39</x:f>
        <x:v>1804454</x:v>
      </x:c>
      <x:c r="G39" s="23" t="n">
        <x:f>F39/SUM($C$5:$C$111)</x:f>
        <x:v>0.6304791414224</x:v>
      </x:c>
      <x:c r="H39" s="27" t="n">
        <x:f>IF(G39&gt;=0.9,1,0)</x:f>
        <x:v>0</x:v>
      </x:c>
      <x:c r="I39" s="15" t="n">
        <x:v>76.1598412683061</x:v>
      </x:c>
      <x:c r="J39" s="17" t="n">
        <x:f>IF(ISNUMBER(I39),C39*I39,"n.a.")</x:f>
        <x:v>1497835.598223776</x:v>
      </x:c>
      <x:c r="K39" s="11" t="n">
        <x:f>IF(ISNUMBER(I39),C39,0)</x:f>
        <x:v>19667</x:v>
      </x:c>
    </x:row>
    <x:row r="40" ht="25" customHeight="1">
      <x:c r="A40" s="2" t="str">
        <x:v>Grumentum</x:v>
      </x:c>
      <x:c r="B40" s="2" t="str">
        <x:v>Veleia</x:v>
      </x:c>
      <x:c r="C40" s="12" t="n">
        <x:v>907</x:v>
      </x:c>
      <x:c r="D40" s="16" t="n">
        <x:v>76.55882112364574</x:v>
      </x:c>
      <x:c r="E40" s="18" t="n">
        <x:f>C40*D40</x:f>
        <x:v>69438.85075914669</x:v>
      </x:c>
      <x:c r="F40" s="12" t="n">
        <x:f>F39+C40</x:f>
        <x:v>1805361</x:v>
      </x:c>
      <x:c r="G40" s="24" t="n">
        <x:f>F40/SUM($C$5:$C$111)</x:f>
        <x:v>0.6307960486870187</x:v>
      </x:c>
      <x:c r="H40" s="28" t="n">
        <x:f>IF(G40&gt;=0.9,1,0)</x:f>
        <x:v>0</x:v>
      </x:c>
      <x:c r="I40" s="16" t="n">
        <x:v>76.55882112364574</x:v>
      </x:c>
      <x:c r="J40" s="18" t="n">
        <x:f>IF(ISNUMBER(I40),C40*I40,"n.a.")</x:f>
        <x:v>69438.85075914669</x:v>
      </x:c>
      <x:c r="K40" s="12" t="n">
        <x:f>IF(ISNUMBER(I40),C40,0)</x:f>
        <x:v>907</x:v>
      </x:c>
    </x:row>
    <x:row r="41" ht="25" customHeight="1">
      <x:c r="A41" s="8" t="str">
        <x:v>Grumentum</x:v>
      </x:c>
      <x:c r="B41" s="8" t="str">
        <x:v>Anazarbus</x:v>
      </x:c>
      <x:c r="C41" s="11" t="n">
        <x:v>33807</x:v>
      </x:c>
      <x:c r="D41" s="15" t="n">
        <x:v>76.79063818401842</x:v>
      </x:c>
      <x:c r="E41" s="17" t="n">
        <x:f>C41*D41</x:f>
        <x:v>2596061.105087111</x:v>
      </x:c>
      <x:c r="F41" s="11" t="n">
        <x:f>F40+C41</x:f>
        <x:v>1839168</x:v>
      </x:c>
      <x:c r="G41" s="23" t="n">
        <x:f>F41/SUM($C$5:$C$111)</x:f>
        <x:v>0.6426082690783764</x:v>
      </x:c>
      <x:c r="H41" s="27" t="n">
        <x:f>IF(G41&gt;=0.9,1,0)</x:f>
        <x:v>0</x:v>
      </x:c>
      <x:c r="I41" s="15" t="n">
        <x:v>323.7490468880776</x:v>
      </x:c>
      <x:c r="J41" s="17" t="n">
        <x:f>IF(ISNUMBER(I41),C41*I41,"n.a.")</x:f>
        <x:v>10944984.028145239</x:v>
      </x:c>
      <x:c r="K41" s="11" t="n">
        <x:f>IF(ISNUMBER(I41),C41,0)</x:f>
        <x:v>33807</x:v>
      </x:c>
    </x:row>
    <x:row r="42" ht="25" customHeight="1">
      <x:c r="A42" s="2" t="str">
        <x:v>Grumentum</x:v>
      </x:c>
      <x:c r="B42" s="2" t="str">
        <x:v>Brixia</x:v>
      </x:c>
      <x:c r="C42" s="12" t="n">
        <x:v>7790</x:v>
      </x:c>
      <x:c r="D42" s="16" t="n">
        <x:v>76.88797588919297</x:v>
      </x:c>
      <x:c r="E42" s="18" t="n">
        <x:f>C42*D42</x:f>
        <x:v>598957.3321768133</x:v>
      </x:c>
      <x:c r="F42" s="12" t="n">
        <x:f>F41+C42</x:f>
        <x:v>1846958</x:v>
      </x:c>
      <x:c r="G42" s="24" t="n">
        <x:f>F42/SUM($C$5:$C$111)</x:f>
        <x:v>0.6453301076576256</x:v>
      </x:c>
      <x:c r="H42" s="28" t="n">
        <x:f>IF(G42&gt;=0.9,1,0)</x:f>
        <x:v>0</x:v>
      </x:c>
      <x:c r="I42" s="16" t="n">
        <x:v>76.88797588919297</x:v>
      </x:c>
      <x:c r="J42" s="18" t="n">
        <x:f>IF(ISNUMBER(I42),C42*I42,"n.a.")</x:f>
        <x:v>598957.3321768133</x:v>
      </x:c>
      <x:c r="K42" s="12" t="n">
        <x:f>IF(ISNUMBER(I42),C42,0)</x:f>
        <x:v>7790</x:v>
      </x:c>
    </x:row>
    <x:row r="43" ht="25" customHeight="1">
      <x:c r="A43" s="8" t="str">
        <x:v>Grumentum</x:v>
      </x:c>
      <x:c r="B43" s="8" t="str">
        <x:v>Ticinum</x:v>
      </x:c>
      <x:c r="C43" s="11" t="n">
        <x:v>6567</x:v>
      </x:c>
      <x:c r="D43" s="15" t="n">
        <x:v>78.12871722234</x:v>
      </x:c>
      <x:c r="E43" s="17" t="n">
        <x:f>C43*D43</x:f>
        <x:v>513071.28599910677</x:v>
      </x:c>
      <x:c r="F43" s="11" t="n">
        <x:f>F42+C43</x:f>
        <x:v>1853525</x:v>
      </x:c>
      <x:c r="G43" s="23" t="n">
        <x:f>F43/SUM($C$5:$C$111)</x:f>
        <x:v>0.6476246280619811</x:v>
      </x:c>
      <x:c r="H43" s="27" t="n">
        <x:f>IF(G43&gt;=0.9,1,0)</x:f>
        <x:v>0</x:v>
      </x:c>
      <x:c r="I43" s="15" t="n">
        <x:v>78.12871722234</x:v>
      </x:c>
      <x:c r="J43" s="17" t="n">
        <x:f>IF(ISNUMBER(I43),C43*I43,"n.a.")</x:f>
        <x:v>513071.28599910677</x:v>
      </x:c>
      <x:c r="K43" s="11" t="n">
        <x:f>IF(ISNUMBER(I43),C43,0)</x:f>
        <x:v>6567</x:v>
      </x:c>
    </x:row>
    <x:row r="44" ht="25" customHeight="1">
      <x:c r="A44" s="2" t="str">
        <x:v>Grumentum</x:v>
      </x:c>
      <x:c r="B44" s="2" t="str">
        <x:v>Cremna</x:v>
      </x:c>
      <x:c r="C44" s="12" t="n">
        <x:v>5399</x:v>
      </x:c>
      <x:c r="D44" s="16" t="n">
        <x:v>78.78096027833926</x:v>
      </x:c>
      <x:c r="E44" s="18" t="n">
        <x:f>C44*D44</x:f>
        <x:v>425338.4045427537</x:v>
      </x:c>
      <x:c r="F44" s="12" t="n">
        <x:f>F43+C44</x:f>
        <x:v>1858924</x:v>
      </x:c>
      <x:c r="G44" s="24" t="n">
        <x:f>F44/SUM($C$5:$C$111)</x:f>
        <x:v>0.6495110473802566</x:v>
      </x:c>
      <x:c r="H44" s="28" t="n">
        <x:f>IF(G44&gt;=0.9,1,0)</x:f>
        <x:v>0</x:v>
      </x:c>
      <x:c r="I44" s="16" t="n">
        <x:v>292.9967830639281</x:v>
      </x:c>
      <x:c r="J44" s="18" t="n">
        <x:f>IF(ISNUMBER(I44),C44*I44,"n.a.")</x:f>
        <x:v>1581889.6317621479</x:v>
      </x:c>
      <x:c r="K44" s="12" t="n">
        <x:f>IF(ISNUMBER(I44),C44,0)</x:f>
        <x:v>5399</x:v>
      </x:c>
    </x:row>
    <x:row r="45" ht="25" customHeight="1">
      <x:c r="A45" s="8" t="str">
        <x:v>Grumentum</x:v>
      </x:c>
      <x:c r="B45" s="8" t="str">
        <x:v>Tridentum</x:v>
      </x:c>
      <x:c r="C45" s="11" t="n">
        <x:v>1062</x:v>
      </x:c>
      <x:c r="D45" s="15" t="n">
        <x:v>79.47459220675522</x:v>
      </x:c>
      <x:c r="E45" s="17" t="n">
        <x:f>C45*D45</x:f>
        <x:v>84402.01692357405</x:v>
      </x:c>
      <x:c r="F45" s="11" t="n">
        <x:f>F44+C45</x:f>
        <x:v>1859986</x:v>
      </x:c>
      <x:c r="G45" s="23" t="n">
        <x:f>F45/SUM($C$5:$C$111)</x:f>
        <x:v>0.6498821118951683</x:v>
      </x:c>
      <x:c r="H45" s="27" t="n">
        <x:f>IF(G45&gt;=0.9,1,0)</x:f>
        <x:v>0</x:v>
      </x:c>
      <x:c r="I45" s="15" t="n">
        <x:v>79.47459220675522</x:v>
      </x:c>
      <x:c r="J45" s="17" t="n">
        <x:f>IF(ISNUMBER(I45),C45*I45,"n.a.")</x:f>
        <x:v>84402.01692357405</x:v>
      </x:c>
      <x:c r="K45" s="11" t="n">
        <x:f>IF(ISNUMBER(I45),C45,0)</x:f>
        <x:v>1062</x:v>
      </x:c>
    </x:row>
    <x:row r="46" ht="25" customHeight="1">
      <x:c r="A46" s="2" t="str">
        <x:v>Grumentum</x:v>
      </x:c>
      <x:c r="B46" s="2" t="str">
        <x:v>Sagalassus</x:v>
      </x:c>
      <x:c r="C46" s="12" t="n">
        <x:v>2601</x:v>
      </x:c>
      <x:c r="D46" s="16" t="n">
        <x:v>80.15906321171933</x:v>
      </x:c>
      <x:c r="E46" s="18" t="n">
        <x:f>C46*D46</x:f>
        <x:v>208493.72341368196</x:v>
      </x:c>
      <x:c r="F46" s="12" t="n">
        <x:f>F45+C46</x:f>
        <x:v>1862587</x:v>
      </x:c>
      <x:c r="G46" s="24" t="n">
        <x:f>F46/SUM($C$5:$C$111)</x:f>
        <x:v>0.6507909054952489</x:v>
      </x:c>
      <x:c r="H46" s="28" t="n">
        <x:f>IF(G46&gt;=0.9,1,0)</x:f>
        <x:v>0</x:v>
      </x:c>
      <x:c r="I46" s="16" t="n">
        <x:v>289.39071954867075</x:v>
      </x:c>
      <x:c r="J46" s="18" t="n">
        <x:f>IF(ISNUMBER(I46),C46*I46,"n.a.")</x:f>
        <x:v>752705.2615460926</x:v>
      </x:c>
      <x:c r="K46" s="12" t="n">
        <x:f>IF(ISNUMBER(I46),C46,0)</x:f>
        <x:v>2601</x:v>
      </x:c>
    </x:row>
    <x:row r="47" ht="25" customHeight="1">
      <x:c r="A47" s="8" t="str">
        <x:v>Grumentum</x:v>
      </x:c>
      <x:c r="B47" s="8" t="str">
        <x:v>Libarna</x:v>
      </x:c>
      <x:c r="C47" s="11" t="n">
        <x:v>2290</x:v>
      </x:c>
      <x:c r="D47" s="15" t="n">
        <x:v>81.78270441506797</x:v>
      </x:c>
      <x:c r="E47" s="17" t="n">
        <x:f>C47*D47</x:f>
        <x:v>187282.39311050565</x:v>
      </x:c>
      <x:c r="F47" s="11" t="n">
        <x:f>F46+C47</x:f>
        <x:v>1864877</x:v>
      </x:c>
      <x:c r="G47" s="23" t="n">
        <x:f>F47/SUM($C$5:$C$111)</x:f>
        <x:v>0.6515910351931282</x:v>
      </x:c>
      <x:c r="H47" s="27" t="n">
        <x:f>IF(G47&gt;=0.9,1,0)</x:f>
        <x:v>0</x:v>
      </x:c>
      <x:c r="I47" s="15" t="n">
        <x:v>81.78270441506797</x:v>
      </x:c>
      <x:c r="J47" s="17" t="n">
        <x:f>IF(ISNUMBER(I47),C47*I47,"n.a.")</x:f>
        <x:v>187282.39311050565</x:v>
      </x:c>
      <x:c r="K47" s="11" t="n">
        <x:f>IF(ISNUMBER(I47),C47,0)</x:f>
        <x:v>2290</x:v>
      </x:c>
    </x:row>
    <x:row r="48" ht="25" customHeight="1">
      <x:c r="A48" s="2" t="str">
        <x:v>Grumentum</x:v>
      </x:c>
      <x:c r="B48" s="2" t="str">
        <x:v>Thamugadi</x:v>
      </x:c>
      <x:c r="C48" s="12" t="n">
        <x:v>7790</x:v>
      </x:c>
      <x:c r="D48" s="16" t="n">
        <x:v>83.47342656019107</x:v>
      </x:c>
      <x:c r="E48" s="18" t="n">
        <x:f>C48*D48</x:f>
        <x:v>650257.9929038885</x:v>
      </x:c>
      <x:c r="F48" s="12" t="n">
        <x:f>F47+C48</x:f>
        <x:v>1872667</x:v>
      </x:c>
      <x:c r="G48" s="24" t="n">
        <x:f>F48/SUM($C$5:$C$111)</x:f>
        <x:v>0.6543128737723775</x:v>
      </x:c>
      <x:c r="H48" s="28" t="n">
        <x:f>IF(G48&gt;=0.9,1,0)</x:f>
        <x:v>0</x:v>
      </x:c>
      <x:c r="I48" s="16" t="n">
        <x:v>660.262828470238</x:v>
      </x:c>
      <x:c r="J48" s="18" t="n">
        <x:f>IF(ISNUMBER(I48),C48*I48,"n.a.")</x:f>
        <x:v>5143447.433783154</x:v>
      </x:c>
      <x:c r="K48" s="12" t="n">
        <x:f>IF(ISNUMBER(I48),C48,0)</x:f>
        <x:v>7790</x:v>
      </x:c>
    </x:row>
    <x:row r="49" ht="25" customHeight="1">
      <x:c r="A49" s="8" t="str">
        <x:v>Grumentum</x:v>
      </x:c>
      <x:c r="B49" s="8" t="str">
        <x:v>Alba Pompeia</x:v>
      </x:c>
      <x:c r="C49" s="11" t="n">
        <x:v>4916</x:v>
      </x:c>
      <x:c r="D49" s="15" t="n">
        <x:v>86.89202762774033</x:v>
      </x:c>
      <x:c r="E49" s="17" t="n">
        <x:f>C49*D49</x:f>
        <x:v>427161.2078179715</x:v>
      </x:c>
      <x:c r="F49" s="11" t="n">
        <x:f>F48+C49</x:f>
        <x:v>1877583</x:v>
      </x:c>
      <x:c r="G49" s="23" t="n">
        <x:f>F49/SUM($C$5:$C$111)</x:f>
        <x:v>0.6560305321107072</x:v>
      </x:c>
      <x:c r="H49" s="27" t="n">
        <x:f>IF(G49&gt;=0.9,1,0)</x:f>
        <x:v>0</x:v>
      </x:c>
      <x:c r="I49" s="15" t="n">
        <x:v>86.89202762774033</x:v>
      </x:c>
      <x:c r="J49" s="17" t="n">
        <x:f>IF(ISNUMBER(I49),C49*I49,"n.a.")</x:f>
        <x:v>427161.2078179715</x:v>
      </x:c>
      <x:c r="K49" s="11" t="n">
        <x:f>IF(ISNUMBER(I49),C49,0)</x:f>
        <x:v>4916</x:v>
      </x:c>
    </x:row>
    <x:row r="50" ht="25" customHeight="1">
      <x:c r="A50" s="2" t="str">
        <x:v>Grumentum</x:v>
      </x:c>
      <x:c r="B50" s="2" t="str">
        <x:v>Apamea (Syria) (2)</x:v>
      </x:c>
      <x:c r="C50" s="12" t="n">
        <x:v>11517</x:v>
      </x:c>
      <x:c r="D50" s="16" t="n">
        <x:v>88.31529814910122</x:v>
      </x:c>
      <x:c r="E50" s="18" t="n">
        <x:f>C50*D50</x:f>
        <x:v>1017127.2887831988</x:v>
      </x:c>
      <x:c r="F50" s="12" t="n">
        <x:f>F49+C50</x:f>
        <x:v>1889100</x:v>
      </x:c>
      <x:c r="G50" s="24" t="n">
        <x:f>F50/SUM($C$5:$C$111)</x:f>
        <x:v>0.6600545905082955</x:v>
      </x:c>
      <x:c r="H50" s="28" t="n">
        <x:f>IF(G50&gt;=0.9,1,0)</x:f>
        <x:v>0</x:v>
      </x:c>
      <x:c r="I50" s="16" t="n">
        <x:v>335.42574402044835</x:v>
      </x:c>
      <x:c r="J50" s="18" t="n">
        <x:f>IF(ISNUMBER(I50),C50*I50,"n.a.")</x:f>
        <x:v>3863098.2938835034</x:v>
      </x:c>
      <x:c r="K50" s="12" t="n">
        <x:f>IF(ISNUMBER(I50),C50,0)</x:f>
        <x:v>11517</x:v>
      </x:c>
    </x:row>
    <x:row r="51" ht="25" customHeight="1">
      <x:c r="A51" s="8" t="str">
        <x:v>Grumentum</x:v>
      </x:c>
      <x:c r="B51" s="8" t="str">
        <x:v>Augusta Taurinorum</x:v>
      </x:c>
      <x:c r="C51" s="11" t="n">
        <x:v>8633</x:v>
      </x:c>
      <x:c r="D51" s="15" t="n">
        <x:v>88.73115454782408</x:v>
      </x:c>
      <x:c r="E51" s="17" t="n">
        <x:f>C51*D51</x:f>
        <x:v>766016.0572113652</x:v>
      </x:c>
      <x:c r="F51" s="11" t="n">
        <x:f>F50+C51</x:f>
        <x:v>1897733</x:v>
      </x:c>
      <x:c r="G51" s="23" t="n">
        <x:f>F51/SUM($C$5:$C$111)</x:f>
        <x:v>0.6630709746488165</x:v>
      </x:c>
      <x:c r="H51" s="27" t="n">
        <x:f>IF(G51&gt;=0.9,1,0)</x:f>
        <x:v>0</x:v>
      </x:c>
      <x:c r="I51" s="15" t="n">
        <x:v>88.73115454782408</x:v>
      </x:c>
      <x:c r="J51" s="17" t="n">
        <x:f>IF(ISNUMBER(I51),C51*I51,"n.a.")</x:f>
        <x:v>766016.0572113652</x:v>
      </x:c>
      <x:c r="K51" s="11" t="n">
        <x:f>IF(ISNUMBER(I51),C51,0)</x:f>
        <x:v>8633</x:v>
      </x:c>
    </x:row>
    <x:row r="52" ht="25" customHeight="1">
      <x:c r="A52" s="2" t="str">
        <x:v>Grumentum</x:v>
      </x:c>
      <x:c r="B52" s="2" t="str">
        <x:v>Augusta Bagiennorum</x:v>
      </x:c>
      <x:c r="C52" s="12" t="n">
        <x:v>1718</x:v>
      </x:c>
      <x:c r="D52" s="16" t="n">
        <x:v>89.31750258343833</x:v>
      </x:c>
      <x:c r="E52" s="18" t="n">
        <x:f>C52*D52</x:f>
        <x:v>153447.46943834703</x:v>
      </x:c>
      <x:c r="F52" s="12" t="n">
        <x:f>F51+C52</x:f>
        <x:v>1899451</x:v>
      </x:c>
      <x:c r="G52" s="24" t="n">
        <x:f>F52/SUM($C$5:$C$111)</x:f>
        <x:v>0.6636712466230333</x:v>
      </x:c>
      <x:c r="H52" s="28" t="n">
        <x:f>IF(G52&gt;=0.9,1,0)</x:f>
        <x:v>0</x:v>
      </x:c>
      <x:c r="I52" s="16" t="n">
        <x:v>89.31750258343833</x:v>
      </x:c>
      <x:c r="J52" s="18" t="n">
        <x:f>IF(ISNUMBER(I52),C52*I52,"n.a.")</x:f>
        <x:v>153447.46943834703</x:v>
      </x:c>
      <x:c r="K52" s="12" t="n">
        <x:f>IF(ISNUMBER(I52),C52,0)</x:f>
        <x:v>1718</x:v>
      </x:c>
    </x:row>
    <x:row r="53" ht="25" customHeight="1">
      <x:c r="A53" s="8" t="str">
        <x:v>Grumentum</x:v>
      </x:c>
      <x:c r="B53" s="8" t="str">
        <x:v>Hierapolis</x:v>
      </x:c>
      <x:c r="C53" s="11" t="n">
        <x:v>13870</x:v>
      </x:c>
      <x:c r="D53" s="15" t="n">
        <x:v>90.88590127172144</x:v>
      </x:c>
      <x:c r="E53" s="17" t="n">
        <x:f>C53*D53</x:f>
        <x:v>1260587.4506387764</x:v>
      </x:c>
      <x:c r="F53" s="11" t="n">
        <x:f>F52+C53</x:f>
        <x:v>1913321</x:v>
      </x:c>
      <x:c r="G53" s="23" t="n">
        <x:f>F53/SUM($C$5:$C$111)</x:f>
        <x:v>0.6685174470202332</x:v>
      </x:c>
      <x:c r="H53" s="27" t="n">
        <x:f>IF(G53&gt;=0.9,1,0)</x:f>
        <x:v>0</x:v>
      </x:c>
      <x:c r="I53" s="15" t="n">
        <x:v>274.6519535877715</x:v>
      </x:c>
      <x:c r="J53" s="17" t="n">
        <x:f>IF(ISNUMBER(I53),C53*I53,"n.a.")</x:f>
        <x:v>3809422.5962623907</x:v>
      </x:c>
      <x:c r="K53" s="11" t="n">
        <x:f>IF(ISNUMBER(I53),C53,0)</x:f>
        <x:v>13870</x:v>
      </x:c>
    </x:row>
    <x:row r="54" ht="25" customHeight="1">
      <x:c r="A54" s="2" t="str">
        <x:v>Grumentum</x:v>
      </x:c>
      <x:c r="B54" s="2" t="str">
        <x:v>Cuicul</x:v>
      </x:c>
      <x:c r="C54" s="12" t="n">
        <x:v>1157</x:v>
      </x:c>
      <x:c r="D54" s="16" t="n">
        <x:v>90.98496861532726</x:v>
      </x:c>
      <x:c r="E54" s="18" t="n">
        <x:f>C54*D54</x:f>
        <x:v>105269.60868793364</x:v>
      </x:c>
      <x:c r="F54" s="12" t="n">
        <x:f>F53+C54</x:f>
        <x:v>1914478</x:v>
      </x:c>
      <x:c r="G54" s="24" t="n">
        <x:f>F54/SUM($C$5:$C$111)</x:f>
        <x:v>0.6689217046885504</x:v>
      </x:c>
      <x:c r="H54" s="28" t="n">
        <x:f>IF(G54&gt;=0.9,1,0)</x:f>
        <x:v>0</x:v>
      </x:c>
      <x:c r="I54" s="16" t="n">
        <x:v>671.8263594145197</x:v>
      </x:c>
      <x:c r="J54" s="18" t="n">
        <x:f>IF(ISNUMBER(I54),C54*I54,"n.a.")</x:f>
        <x:v>777303.0978425994</x:v>
      </x:c>
      <x:c r="K54" s="12" t="n">
        <x:f>IF(ISNUMBER(I54),C54,0)</x:f>
        <x:v>1157</x:v>
      </x:c>
    </x:row>
    <x:row r="55" ht="25" customHeight="1">
      <x:c r="A55" s="8" t="str">
        <x:v>Grumentum</x:v>
      </x:c>
      <x:c r="B55" s="8" t="str">
        <x:v>Palmyra</x:v>
      </x:c>
      <x:c r="C55" s="11" t="n">
        <x:v>25091</x:v>
      </x:c>
      <x:c r="D55" s="15" t="n">
        <x:v>91.03136295941373</x:v>
      </x:c>
      <x:c r="E55" s="17" t="n">
        <x:f>C55*D55</x:f>
        <x:v>2284067.92801465</x:v>
      </x:c>
      <x:c r="F55" s="11" t="n">
        <x:f>F54+C55</x:f>
        <x:v>1939569</x:v>
      </x:c>
      <x:c r="G55" s="23" t="n">
        <x:f>F55/SUM($C$5:$C$111)</x:f>
        <x:v>0.6776885406053592</x:v>
      </x:c>
      <x:c r="H55" s="27" t="n">
        <x:f>IF(G55&gt;=0.9,1,0)</x:f>
        <x:v>0</x:v>
      </x:c>
      <x:c r="I55" s="15" t="n">
        <x:v>359.1015171507284</x:v>
      </x:c>
      <x:c r="J55" s="17" t="n">
        <x:f>IF(ISNUMBER(I55),C55*I55,"n.a.")</x:f>
        <x:v>9010216.166828927</x:v>
      </x:c>
      <x:c r="K55" s="11" t="n">
        <x:f>IF(ISNUMBER(I55),C55,0)</x:f>
        <x:v>25091</x:v>
      </x:c>
    </x:row>
    <x:row r="56" ht="25" customHeight="1">
      <x:c r="A56" s="2" t="str">
        <x:v>Grumentum</x:v>
      </x:c>
      <x:c r="B56" s="2" t="str">
        <x:v>Virunum</x:v>
      </x:c>
      <x:c r="C56" s="12" t="n">
        <x:v>7188</x:v>
      </x:c>
      <x:c r="D56" s="16" t="n">
        <x:v>91.95986657414102</x:v>
      </x:c>
      <x:c r="E56" s="18" t="n">
        <x:f>C56*D56</x:f>
        <x:v>661007.5209349256</x:v>
      </x:c>
      <x:c r="F56" s="12" t="n">
        <x:f>F55+C56</x:f>
        <x:v>1946757</x:v>
      </x:c>
      <x:c r="G56" s="24" t="n">
        <x:f>F56/SUM($C$5:$C$111)</x:f>
        <x:v>0.6802000394125022</x:v>
      </x:c>
      <x:c r="H56" s="28" t="n">
        <x:f>IF(G56&gt;=0.9,1,0)</x:f>
        <x:v>0</x:v>
      </x:c>
      <x:c r="I56" s="16" t="n">
        <x:v>91.95986657414102</x:v>
      </x:c>
      <x:c r="J56" s="18" t="n">
        <x:f>IF(ISNUMBER(I56),C56*I56,"n.a.")</x:f>
        <x:v>661007.5209349256</x:v>
      </x:c>
      <x:c r="K56" s="12" t="n">
        <x:f>IF(ISNUMBER(I56),C56,0)</x:f>
        <x:v>7188</x:v>
      </x:c>
    </x:row>
    <x:row r="57" ht="25" customHeight="1">
      <x:c r="A57" s="8" t="str">
        <x:v>Grumentum</x:v>
      </x:c>
      <x:c r="B57" s="8" t="str">
        <x:v>Antiphellus</x:v>
      </x:c>
      <x:c r="C57" s="11" t="n">
        <x:v>458</x:v>
      </x:c>
      <x:c r="D57" s="15" t="n">
        <x:v>92.22405157956331</x:v>
      </x:c>
      <x:c r="E57" s="17" t="n">
        <x:f>C57*D57</x:f>
        <x:v>42238.61562344</x:v>
      </x:c>
      <x:c r="F57" s="11" t="n">
        <x:f>F56+C57</x:f>
        <x:v>1947215</x:v>
      </x:c>
      <x:c r="G57" s="23" t="n">
        <x:f>F57/SUM($C$5:$C$111)</x:f>
        <x:v>0.680360065352078</x:v>
      </x:c>
      <x:c r="H57" s="27" t="n">
        <x:f>IF(G57&gt;=0.9,1,0)</x:f>
        <x:v>0</x:v>
      </x:c>
      <x:c r="I57" s="15" t="n">
        <x:v>304.12214734601116</x:v>
      </x:c>
      <x:c r="J57" s="17" t="n">
        <x:f>IF(ISNUMBER(I57),C57*I57,"n.a.")</x:f>
        <x:v>139287.9434844731</x:v>
      </x:c>
      <x:c r="K57" s="11" t="n">
        <x:f>IF(ISNUMBER(I57),C57,0)</x:f>
        <x:v>458</x:v>
      </x:c>
    </x:row>
    <x:row r="58" ht="25" customHeight="1">
      <x:c r="A58" s="2" t="str">
        <x:v>Grumentum</x:v>
      </x:c>
      <x:c r="B58" s="2" t="str">
        <x:v>Xanthus</x:v>
      </x:c>
      <x:c r="C58" s="12" t="n">
        <x:v>3085</x:v>
      </x:c>
      <x:c r="D58" s="16" t="n">
        <x:v>92.80029031766696</x:v>
      </x:c>
      <x:c r="E58" s="18" t="n">
        <x:f>C58*D58</x:f>
        <x:v>286288.8956300026</x:v>
      </x:c>
      <x:c r="F58" s="12" t="n">
        <x:f>F57+C58</x:f>
        <x:v>1950300</x:v>
      </x:c>
      <x:c r="G58" s="24" t="n">
        <x:f>F58/SUM($C$5:$C$111)</x:f>
        <x:v>0.681437969333719</x:v>
      </x:c>
      <x:c r="H58" s="28" t="n">
        <x:f>IF(G58&gt;=0.9,1,0)</x:f>
        <x:v>0</x:v>
      </x:c>
      <x:c r="I58" s="16" t="n">
        <x:v>298.04524488985055</x:v>
      </x:c>
      <x:c r="J58" s="18" t="n">
        <x:f>IF(ISNUMBER(I58),C58*I58,"n.a.")</x:f>
        <x:v>919469.580485189</x:v>
      </x:c>
      <x:c r="K58" s="12" t="n">
        <x:f>IF(ISNUMBER(I58),C58,0)</x:f>
        <x:v>3085</x:v>
      </x:c>
    </x:row>
    <x:row r="59" ht="25" customHeight="1">
      <x:c r="A59" s="8" t="str">
        <x:v>Grumentum</x:v>
      </x:c>
      <x:c r="B59" s="8" t="str">
        <x:v>Aphrodisias</x:v>
      </x:c>
      <x:c r="C59" s="11" t="n">
        <x:v>15580</x:v>
      </x:c>
      <x:c r="D59" s="15" t="n">
        <x:v>92.9066825192142</x:v>
      </x:c>
      <x:c r="E59" s="17" t="n">
        <x:f>C59*D59</x:f>
        <x:v>1447486.1136493573</x:v>
      </x:c>
      <x:c r="F59" s="11" t="n">
        <x:f>F58+C59</x:f>
        <x:v>1965880</x:v>
      </x:c>
      <x:c r="G59" s="23" t="n">
        <x:f>F59/SUM($C$5:$C$111)</x:f>
        <x:v>0.6868816464922174</x:v>
      </x:c>
      <x:c r="H59" s="27" t="n">
        <x:f>IF(G59&gt;=0.9,1,0)</x:f>
        <x:v>0</x:v>
      </x:c>
      <x:c r="I59" s="15" t="n">
        <x:v>278.34355730284085</x:v>
      </x:c>
      <x:c r="J59" s="17" t="n">
        <x:f>IF(ISNUMBER(I59),C59*I59,"n.a.")</x:f>
        <x:v>4336592.62277826</x:v>
      </x:c>
      <x:c r="K59" s="11" t="n">
        <x:f>IF(ISNUMBER(I59),C59,0)</x:f>
        <x:v>15580</x:v>
      </x:c>
    </x:row>
    <x:row r="60" ht="25" customHeight="1">
      <x:c r="A60" s="2" t="str">
        <x:v>Grumentum</x:v>
      </x:c>
      <x:c r="B60" s="2" t="str">
        <x:v>Augusta Praetoria</x:v>
      </x:c>
      <x:c r="C60" s="12" t="n">
        <x:v>5975</x:v>
      </x:c>
      <x:c r="D60" s="16" t="n">
        <x:v>93.44406416101997</x:v>
      </x:c>
      <x:c r="E60" s="18" t="n">
        <x:f>C60*D60</x:f>
        <x:v>558328.2833620943</x:v>
      </x:c>
      <x:c r="F60" s="12" t="n">
        <x:f>F59+C60</x:f>
        <x:v>1971855</x:v>
      </x:c>
      <x:c r="G60" s="24" t="n">
        <x:f>F60/SUM($C$5:$C$111)</x:f>
        <x:v>0.6889693211406146</x:v>
      </x:c>
      <x:c r="H60" s="28" t="n">
        <x:f>IF(G60&gt;=0.9,1,0)</x:f>
        <x:v>0</x:v>
      </x:c>
      <x:c r="I60" s="16" t="n">
        <x:v>93.44406416101997</x:v>
      </x:c>
      <x:c r="J60" s="18" t="n">
        <x:f>IF(ISNUMBER(I60),C60*I60,"n.a.")</x:f>
        <x:v>558328.2833620943</x:v>
      </x:c>
      <x:c r="K60" s="12" t="n">
        <x:f>IF(ISNUMBER(I60),C60,0)</x:f>
        <x:v>5975</x:v>
      </x:c>
    </x:row>
    <x:row r="61" ht="25" customHeight="1">
      <x:c r="A61" s="8" t="str">
        <x:v>Grumentum</x:v>
      </x:c>
      <x:c r="B61" s="8" t="str">
        <x:v>Thessalonica</x:v>
      </x:c>
      <x:c r="C61" s="11" t="n">
        <x:v>70860</x:v>
      </x:c>
      <x:c r="D61" s="15" t="n">
        <x:v>94.86726526535648</x:v>
      </x:c>
      <x:c r="E61" s="17" t="n">
        <x:f>C61*D61</x:f>
        <x:v>6722294.41670316</x:v>
      </x:c>
      <x:c r="F61" s="11" t="n">
        <x:f>F60+C61</x:f>
        <x:v>2042715</x:v>
      </x:c>
      <x:c r="G61" s="23" t="n">
        <x:f>F61/SUM($C$5:$C$111)</x:f>
        <x:v>0.7137279195649531</x:v>
      </x:c>
      <x:c r="H61" s="27" t="n">
        <x:f>IF(G61&gt;=0.9,1,0)</x:f>
        <x:v>0</x:v>
      </x:c>
      <x:c r="I61" s="15" t="n">
        <x:v>204.85941590311623</x:v>
      </x:c>
      <x:c r="J61" s="17" t="n">
        <x:f>IF(ISNUMBER(I61),C61*I61,"n.a.")</x:f>
        <x:v>14516338.210894816</x:v>
      </x:c>
      <x:c r="K61" s="11" t="n">
        <x:f>IF(ISNUMBER(I61),C61,0)</x:f>
        <x:v>70860</x:v>
      </x:c>
    </x:row>
    <x:row r="62" ht="25" customHeight="1">
      <x:c r="A62" s="2" t="str">
        <x:v>Grumentum</x:v>
      </x:c>
      <x:c r="B62" s="2" t="str">
        <x:v>Pella (Macedonia)</x:v>
      </x:c>
      <x:c r="C62" s="12" t="n">
        <x:v>29368</x:v>
      </x:c>
      <x:c r="D62" s="16" t="n">
        <x:v>97.59125149295585</x:v>
      </x:c>
      <x:c r="E62" s="18" t="n">
        <x:f>C62*D62</x:f>
        <x:v>2866059.8738451274</x:v>
      </x:c>
      <x:c r="F62" s="12" t="n">
        <x:f>F61+C62</x:f>
        <x:v>2072083</x:v>
      </x:c>
      <x:c r="G62" s="24" t="n">
        <x:f>F62/SUM($C$5:$C$111)</x:f>
        <x:v>0.7239891461882381</x:v>
      </x:c>
      <x:c r="H62" s="28" t="n">
        <x:f>IF(G62&gt;=0.9,1,0)</x:f>
        <x:v>0</x:v>
      </x:c>
      <x:c r="I62" s="16" t="n">
        <x:v>203.5051332789191</x:v>
      </x:c>
      <x:c r="J62" s="18" t="n">
        <x:f>IF(ISNUMBER(I62),C62*I62,"n.a.")</x:f>
        <x:v>5976538.754135296</x:v>
      </x:c>
      <x:c r="K62" s="12" t="n">
        <x:f>IF(ISNUMBER(I62),C62,0)</x:f>
        <x:v>29368</x:v>
      </x:c>
    </x:row>
    <x:row r="63" ht="25" customHeight="1">
      <x:c r="A63" s="8" t="str">
        <x:v>Grumentum</x:v>
      </x:c>
      <x:c r="B63" s="8" t="str">
        <x:v>Nysa</x:v>
      </x:c>
      <x:c r="C63" s="11" t="n">
        <x:v>6567</x:v>
      </x:c>
      <x:c r="D63" s="15" t="n">
        <x:v>98.47629988255052</x:v>
      </x:c>
      <x:c r="E63" s="17" t="n">
        <x:f>C63*D63</x:f>
        <x:v>646693.8613287093</x:v>
      </x:c>
      <x:c r="F63" s="11" t="n">
        <x:f>F62+C63</x:f>
        <x:v>2078650</x:v>
      </x:c>
      <x:c r="G63" s="23" t="n">
        <x:f>F63/SUM($C$5:$C$111)</x:f>
        <x:v>0.7262836665925936</x:v>
      </x:c>
      <x:c r="H63" s="27" t="n">
        <x:f>IF(G63&gt;=0.9,1,0)</x:f>
        <x:v>0</x:v>
      </x:c>
      <x:c r="I63" s="15" t="n">
        <x:v>272.33559739869753</x:v>
      </x:c>
      <x:c r="J63" s="17" t="n">
        <x:f>IF(ISNUMBER(I63),C63*I63,"n.a.")</x:f>
        <x:v>1788427.8681172468</x:v>
      </x:c>
      <x:c r="K63" s="11" t="n">
        <x:f>IF(ISNUMBER(I63),C63,0)</x:f>
        <x:v>6567</x:v>
      </x:c>
    </x:row>
    <x:row r="64" ht="25" customHeight="1">
      <x:c r="A64" s="2" t="str">
        <x:v>Grumentum</x:v>
      </x:c>
      <x:c r="B64" s="2" t="str">
        <x:v>Forum Claudii</x:v>
      </x:c>
      <x:c r="C64" s="12" t="n">
        <x:v>2655</x:v>
      </x:c>
      <x:c r="D64" s="16" t="n">
        <x:v>101.63034654889152</x:v>
      </x:c>
      <x:c r="E64" s="18" t="n">
        <x:f>C64*D64</x:f>
        <x:v>269828.570087307</x:v>
      </x:c>
      <x:c r="F64" s="12" t="n">
        <x:f>F63+C64</x:f>
        <x:v>2081305</x:v>
      </x:c>
      <x:c r="G64" s="24" t="n">
        <x:f>F64/SUM($C$5:$C$111)</x:f>
        <x:v>0.727211327879873</x:v>
      </x:c>
      <x:c r="H64" s="28" t="n">
        <x:f>IF(G64&gt;=0.9,1,0)</x:f>
        <x:v>0</x:v>
      </x:c>
      <x:c r="I64" s="16" t="n">
        <x:v>101.63034654889154</x:v>
      </x:c>
      <x:c r="J64" s="18" t="n">
        <x:f>IF(ISNUMBER(I64),C64*I64,"n.a.")</x:f>
        <x:v>269828.570087307</x:v>
      </x:c>
      <x:c r="K64" s="12" t="n">
        <x:f>IF(ISNUMBER(I64),C64,0)</x:f>
        <x:v>2655</x:v>
      </x:c>
    </x:row>
    <x:row r="65" ht="25" customHeight="1">
      <x:c r="A65" s="8" t="str">
        <x:v>Grumentum</x:v>
      </x:c>
      <x:c r="B65" s="8" t="str">
        <x:v>Nicaea</x:v>
      </x:c>
      <x:c r="C65" s="11" t="n">
        <x:v>23429</x:v>
      </x:c>
      <x:c r="D65" s="15" t="n">
        <x:v>102.60262137233413</x:v>
      </x:c>
      <x:c r="E65" s="17" t="n">
        <x:f>C65*D65</x:f>
        <x:v>2403876.8161324165</x:v>
      </x:c>
      <x:c r="F65" s="11" t="n">
        <x:f>F64+C65</x:f>
        <x:v>2104734</x:v>
      </x:c>
      <x:c r="G65" s="23" t="n">
        <x:f>F65/SUM($C$5:$C$111)</x:f>
        <x:v>0.7353974583128934</x:v>
      </x:c>
      <x:c r="H65" s="27" t="n">
        <x:f>IF(G65&gt;=0.9,1,0)</x:f>
        <x:v>0</x:v>
      </x:c>
      <x:c r="I65" s="15" t="n">
        <x:v>252.0100309190206</x:v>
      </x:c>
      <x:c r="J65" s="17" t="n">
        <x:f>IF(ISNUMBER(I65),C65*I65,"n.a.")</x:f>
        <x:v>5904343.014401734</x:v>
      </x:c>
      <x:c r="K65" s="11" t="n">
        <x:f>IF(ISNUMBER(I65),C65,0)</x:f>
        <x:v>23429</x:v>
      </x:c>
    </x:row>
    <x:row r="66" ht="25" customHeight="1">
      <x:c r="A66" s="2" t="str">
        <x:v>Grumentum</x:v>
      </x:c>
      <x:c r="B66" s="2" t="str">
        <x:v>Alabanda</x:v>
      </x:c>
      <x:c r="C66" s="12" t="n">
        <x:v>11979</x:v>
      </x:c>
      <x:c r="D66" s="16" t="n">
        <x:v>103.54431407314746</x:v>
      </x:c>
      <x:c r="E66" s="18" t="n">
        <x:f>C66*D66</x:f>
        <x:v>1240357.3382822333</x:v>
      </x:c>
      <x:c r="F66" s="12" t="n">
        <x:f>F65+C66</x:f>
        <x:v>2116713</x:v>
      </x:c>
      <x:c r="G66" s="24" t="n">
        <x:f>F66/SUM($C$5:$C$111)</x:f>
        <x:v>0.7395829402565167</x:v>
      </x:c>
      <x:c r="H66" s="28" t="n">
        <x:f>IF(G66&gt;=0.9,1,0)</x:f>
        <x:v>0</x:v>
      </x:c>
      <x:c r="I66" s="16" t="n">
        <x:v>272.91070677265674</x:v>
      </x:c>
      <x:c r="J66" s="18" t="n">
        <x:f>IF(ISNUMBER(I66),C66*I66,"n.a.")</x:f>
        <x:v>3269197.356429655</x:v>
      </x:c>
      <x:c r="K66" s="12" t="n">
        <x:f>IF(ISNUMBER(I66),C66,0)</x:f>
        <x:v>11979</x:v>
      </x:c>
    </x:row>
    <x:row r="67" ht="25" customHeight="1">
      <x:c r="A67" s="8" t="str">
        <x:v>Grumentum</x:v>
      </x:c>
      <x:c r="B67" s="8" t="str">
        <x:v>Ephesus</x:v>
      </x:c>
      <x:c r="C67" s="11" t="n">
        <x:v>71587</x:v>
      </x:c>
      <x:c r="D67" s="15" t="n">
        <x:v>105.93820264315372</x:v>
      </x:c>
      <x:c r="E67" s="17" t="n">
        <x:f>C67*D67</x:f>
        <x:v>7583798.112615445</x:v>
      </x:c>
      <x:c r="F67" s="11" t="n">
        <x:f>F66+C67</x:f>
        <x:v>2188300</x:v>
      </x:c>
      <x:c r="G67" s="23" t="n">
        <x:f>F67/SUM($C$5:$C$111)</x:f>
        <x:v>0.7645955536548108</x:v>
      </x:c>
      <x:c r="H67" s="27" t="n">
        <x:f>IF(G67&gt;=0.9,1,0)</x:f>
        <x:v>0</x:v>
      </x:c>
      <x:c r="I67" s="15" t="n">
        <x:v>265.03503381642224</x:v>
      </x:c>
      <x:c r="J67" s="17" t="n">
        <x:f>IF(ISNUMBER(I67),C67*I67,"n.a.")</x:f>
        <x:v>18973062.96581622</x:v>
      </x:c>
      <x:c r="K67" s="11" t="n">
        <x:f>IF(ISNUMBER(I67),C67,0)</x:f>
        <x:v>71587</x:v>
      </x:c>
    </x:row>
    <x:row r="68" ht="25" customHeight="1">
      <x:c r="A68" s="2" t="str">
        <x:v>Grumentum</x:v>
      </x:c>
      <x:c r="B68" s="2" t="str">
        <x:v>Iasus</x:v>
      </x:c>
      <x:c r="C68" s="12" t="n">
        <x:v>4653</x:v>
      </x:c>
      <x:c r="D68" s="16" t="n">
        <x:v>107.81186325937591</x:v>
      </x:c>
      <x:c r="E68" s="18" t="n">
        <x:f>C68*D68</x:f>
        <x:v>501648.5997458761</x:v>
      </x:c>
      <x:c r="F68" s="12" t="n">
        <x:f>F67+C68</x:f>
        <x:v>2192953</x:v>
      </x:c>
      <x:c r="G68" s="24" t="n">
        <x:f>F68/SUM($C$5:$C$111)</x:f>
        <x:v>0.7662213193684496</x:v>
      </x:c>
      <x:c r="H68" s="28" t="n">
        <x:f>IF(G68&gt;=0.9,1,0)</x:f>
        <x:v>0</x:v>
      </x:c>
      <x:c r="I68" s="16" t="n">
        <x:v>277.0966215522955</x:v>
      </x:c>
      <x:c r="J68" s="18" t="n">
        <x:f>IF(ISNUMBER(I68),C68*I68,"n.a.")</x:f>
        <x:v>1289330.580082831</x:v>
      </x:c>
      <x:c r="K68" s="12" t="n">
        <x:f>IF(ISNUMBER(I68),C68,0)</x:f>
        <x:v>4653</x:v>
      </x:c>
    </x:row>
    <x:row r="69" ht="40" customHeight="1">
      <x:c r="A69" s="8" t="str">
        <x:v>Grumentum</x:v>
      </x:c>
      <x:c r="B69" s="20" t="str">
        <x:v>Forum Iulii (Gallia Narbonensis)</x:v>
      </x:c>
      <x:c r="C69" s="11" t="n">
        <x:v>7628</x:v>
      </x:c>
      <x:c r="D69" s="15" t="n">
        <x:v>108.65318132593296</x:v>
      </x:c>
      <x:c r="E69" s="17" t="n">
        <x:f>C69*D69</x:f>
        <x:v>828806.4671542166</x:v>
      </x:c>
      <x:c r="F69" s="11" t="n">
        <x:f>F68+C69</x:f>
        <x:v>2200581</x:v>
      </x:c>
      <x:c r="G69" s="23" t="n">
        <x:f>F69/SUM($C$5:$C$111)</x:f>
        <x:v>0.768886554886102</x:v>
      </x:c>
      <x:c r="H69" s="27" t="n">
        <x:f>IF(G69&gt;=0.9,1,0)</x:f>
        <x:v>0</x:v>
      </x:c>
      <x:c r="I69" s="15" t="n">
        <x:v>108.65318132593296</x:v>
      </x:c>
      <x:c r="J69" s="17" t="n">
        <x:f>IF(ISNUMBER(I69),C69*I69,"n.a.")</x:f>
        <x:v>828806.4671542166</x:v>
      </x:c>
      <x:c r="K69" s="11" t="n">
        <x:f>IF(ISNUMBER(I69),C69,0)</x:f>
        <x:v>7628</x:v>
      </x:c>
    </x:row>
    <x:row r="70" ht="25" customHeight="1">
      <x:c r="A70" s="2" t="str">
        <x:v>Grumentum</x:v>
      </x:c>
      <x:c r="B70" s="2" t="str">
        <x:v>Smyrna</x:v>
      </x:c>
      <x:c r="C70" s="12" t="n">
        <x:v>47672</x:v>
      </x:c>
      <x:c r="D70" s="16" t="n">
        <x:v>108.78270923566807</x:v>
      </x:c>
      <x:c r="E70" s="18" t="n">
        <x:f>C70*D70</x:f>
        <x:v>5185889.314682768</x:v>
      </x:c>
      <x:c r="F70" s="12" t="n">
        <x:f>F69+C70</x:f>
        <x:v>2248253</x:v>
      </x:c>
      <x:c r="G70" s="24" t="n">
        <x:f>F70/SUM($C$5:$C$111)</x:f>
        <x:v>0.7855432286665857</x:v>
      </x:c>
      <x:c r="H70" s="28" t="n">
        <x:f>IF(G70&gt;=0.9,1,0)</x:f>
        <x:v>0</x:v>
      </x:c>
      <x:c r="I70" s="16" t="n">
        <x:v>258.56579752467877</x:v>
      </x:c>
      <x:c r="J70" s="18" t="n">
        <x:f>IF(ISNUMBER(I70),C70*I70,"n.a.")</x:f>
        <x:v>12326348.699596487</x:v>
      </x:c>
      <x:c r="K70" s="12" t="n">
        <x:f>IF(ISNUMBER(I70),C70,0)</x:f>
        <x:v>47672</x:v>
      </x:c>
    </x:row>
    <x:row r="71" ht="25" customHeight="1">
      <x:c r="A71" s="8" t="str">
        <x:v>Grumentum</x:v>
      </x:c>
      <x:c r="B71" s="8" t="str">
        <x:v>Ilium</x:v>
      </x:c>
      <x:c r="C71" s="11" t="n">
        <x:v>3085</x:v>
      </x:c>
      <x:c r="D71" s="15" t="n">
        <x:v>110.72035222150963</x:v>
      </x:c>
      <x:c r="E71" s="17" t="n">
        <x:f>C71*D71</x:f>
        <x:v>341572.2866033572</x:v>
      </x:c>
      <x:c r="F71" s="11" t="n">
        <x:f>F70+C71</x:f>
        <x:v>2251338</x:v>
      </x:c>
      <x:c r="G71" s="23" t="n">
        <x:f>F71/SUM($C$5:$C$111)</x:f>
        <x:v>0.7866211326482266</x:v>
      </x:c>
      <x:c r="H71" s="27" t="n">
        <x:f>IF(G71&gt;=0.9,1,0)</x:f>
        <x:v>0</x:v>
      </x:c>
      <x:c r="I71" s="15" t="n">
        <x:v>233.90106779141746</x:v>
      </x:c>
      <x:c r="J71" s="17" t="n">
        <x:f>IF(ISNUMBER(I71),C71*I71,"n.a.")</x:f>
        <x:v>721584.7941365229</x:v>
      </x:c>
      <x:c r="K71" s="11" t="n">
        <x:f>IF(ISNUMBER(I71),C71,0)</x:f>
        <x:v>3085</x:v>
      </x:c>
    </x:row>
    <x:row r="72" ht="25" customHeight="1">
      <x:c r="A72" s="2" t="str">
        <x:v>Grumentum</x:v>
      </x:c>
      <x:c r="B72" s="2" t="str">
        <x:v>Miletus</x:v>
      </x:c>
      <x:c r="C72" s="12" t="n">
        <x:v>18882</x:v>
      </x:c>
      <x:c r="D72" s="16" t="n">
        <x:v>111.0050563350992</x:v>
      </x:c>
      <x:c r="E72" s="18" t="n">
        <x:f>C72*D72</x:f>
        <x:v>2095997.473719343</x:v>
      </x:c>
      <x:c r="F72" s="12" t="n">
        <x:f>F71+C72</x:f>
        <x:v>2270220</x:v>
      </x:c>
      <x:c r="G72" s="24" t="n">
        <x:f>F72/SUM($C$5:$C$111)</x:f>
        <x:v>0.7932185339387765</x:v>
      </x:c>
      <x:c r="H72" s="28" t="n">
        <x:f>IF(G72&gt;=0.9,1,0)</x:f>
        <x:v>0</x:v>
      </x:c>
      <x:c r="I72" s="16" t="n">
        <x:v>276.2032972540622</x:v>
      </x:c>
      <x:c r="J72" s="18" t="n">
        <x:f>IF(ISNUMBER(I72),C72*I72,"n.a.")</x:f>
        <x:v>5215270.658751203</x:v>
      </x:c>
      <x:c r="K72" s="12" t="n">
        <x:f>IF(ISNUMBER(I72),C72,0)</x:f>
        <x:v>18882</x:v>
      </x:c>
    </x:row>
    <x:row r="73" ht="40" customHeight="1">
      <x:c r="A73" s="8" t="str">
        <x:v>Grumentum</x:v>
      </x:c>
      <x:c r="B73" s="20" t="str">
        <x:v>Noviodunum (Germania Superior)</x:v>
      </x:c>
      <x:c r="C73" s="11" t="n">
        <x:v>2290</x:v>
      </x:c>
      <x:c r="D73" s="15" t="n">
        <x:v>111.0661587251317</x:v>
      </x:c>
      <x:c r="E73" s="17" t="n">
        <x:f>C73*D73</x:f>
        <x:v>254341.5034805516</x:v>
      </x:c>
      <x:c r="F73" s="11" t="n">
        <x:f>F72+C73</x:f>
        <x:v>2272510</x:v>
      </x:c>
      <x:c r="G73" s="23" t="n">
        <x:f>F73/SUM($C$5:$C$111)</x:f>
        <x:v>0.7940186636366559</x:v>
      </x:c>
      <x:c r="H73" s="27" t="n">
        <x:f>IF(G73&gt;=0.9,1,0)</x:f>
        <x:v>0</x:v>
      </x:c>
      <x:c r="I73" s="15" t="n">
        <x:v>111.0661587251317</x:v>
      </x:c>
      <x:c r="J73" s="17" t="n">
        <x:f>IF(ISNUMBER(I73),C73*I73,"n.a.")</x:f>
        <x:v>254341.5034805516</x:v>
      </x:c>
      <x:c r="K73" s="11" t="n">
        <x:f>IF(ISNUMBER(I73),C73,0)</x:f>
        <x:v>2290</x:v>
      </x:c>
    </x:row>
    <x:row r="74" ht="25" customHeight="1">
      <x:c r="A74" s="2" t="str">
        <x:v>Grumentum</x:v>
      </x:c>
      <x:c r="B74" s="2" t="str">
        <x:v>Aventicum</x:v>
      </x:c>
      <x:c r="C74" s="12" t="n">
        <x:v>5022</x:v>
      </x:c>
      <x:c r="D74" s="16" t="n">
        <x:v>111.66173458616906</x:v>
      </x:c>
      <x:c r="E74" s="18" t="n">
        <x:f>C74*D74</x:f>
        <x:v>560765.231091741</x:v>
      </x:c>
      <x:c r="F74" s="12" t="n">
        <x:f>F73+C74</x:f>
        <x:v>2277532</x:v>
      </x:c>
      <x:c r="G74" s="24" t="n">
        <x:f>F74/SUM($C$5:$C$111)</x:f>
        <x:v>0.7957733585461538</x:v>
      </x:c>
      <x:c r="H74" s="28" t="n">
        <x:f>IF(G74&gt;=0.9,1,0)</x:f>
        <x:v>0</x:v>
      </x:c>
      <x:c r="I74" s="16" t="n">
        <x:v>111.66173458616905</x:v>
      </x:c>
      <x:c r="J74" s="18" t="n">
        <x:f>IF(ISNUMBER(I74),C74*I74,"n.a.")</x:f>
        <x:v>560765.231091741</x:v>
      </x:c>
      <x:c r="K74" s="12" t="n">
        <x:f>IF(ISNUMBER(I74),C74,0)</x:f>
        <x:v>5022</x:v>
      </x:c>
    </x:row>
    <x:row r="75" ht="25" customHeight="1">
      <x:c r="A75" s="8" t="str">
        <x:v>Grumentum</x:v>
      </x:c>
      <x:c r="B75" s="8" t="str">
        <x:v>Pergamum</x:v>
      </x:c>
      <x:c r="C75" s="11" t="n">
        <x:v>56053</x:v>
      </x:c>
      <x:c r="D75" s="15" t="n">
        <x:v>113.42918504788115</x:v>
      </x:c>
      <x:c r="E75" s="17" t="n">
        <x:f>C75*D75</x:f>
        <x:v>6358046.109488882</x:v>
      </x:c>
      <x:c r="F75" s="11" t="n">
        <x:f>F74+C75</x:f>
        <x:v>2333585</x:v>
      </x:c>
      <x:c r="G75" s="23" t="n">
        <x:f>F75/SUM($C$5:$C$111)</x:f>
        <x:v>0.8153583672602301</x:v>
      </x:c>
      <x:c r="H75" s="27" t="n">
        <x:f>IF(G75&gt;=0.9,1,0)</x:f>
        <x:v>0</x:v>
      </x:c>
      <x:c r="I75" s="15" t="n">
        <x:v>252.1986501535356</x:v>
      </x:c>
      <x:c r="J75" s="17" t="n">
        <x:f>IF(ISNUMBER(I75),C75*I75,"n.a.")</x:f>
        <x:v>14136490.937056132</x:v>
      </x:c>
      <x:c r="K75" s="11" t="n">
        <x:f>IF(ISNUMBER(I75),C75,0)</x:f>
        <x:v>56053</x:v>
      </x:c>
    </x:row>
    <x:row r="76" ht="25" customHeight="1">
      <x:c r="A76" s="2" t="str">
        <x:v>Grumentum</x:v>
      </x:c>
      <x:c r="B76" s="2" t="str">
        <x:v>Vienna</x:v>
      </x:c>
      <x:c r="C76" s="12" t="n">
        <x:v>6767</x:v>
      </x:c>
      <x:c r="D76" s="16" t="n">
        <x:v>119.35643748567448</x:v>
      </x:c>
      <x:c r="E76" s="18" t="n">
        <x:f>C76*D76</x:f>
        <x:v>807685.0124655592</x:v>
      </x:c>
      <x:c r="F76" s="12" t="n">
        <x:f>F75+C76</x:f>
        <x:v>2340352</x:v>
      </x:c>
      <x:c r="G76" s="24" t="n">
        <x:f>F76/SUM($C$5:$C$111)</x:f>
        <x:v>0.8177227679875445</x:v>
      </x:c>
      <x:c r="H76" s="28" t="n">
        <x:f>IF(G76&gt;=0.9,1,0)</x:f>
        <x:v>0</x:v>
      </x:c>
      <x:c r="I76" s="16" t="n">
        <x:v>119.35643748567448</x:v>
      </x:c>
      <x:c r="J76" s="18" t="n">
        <x:f>IF(ISNUMBER(I76),C76*I76,"n.a.")</x:f>
        <x:v>807685.0124655592</x:v>
      </x:c>
      <x:c r="K76" s="12" t="n">
        <x:f>IF(ISNUMBER(I76),C76,0)</x:f>
        <x:v>6767</x:v>
      </x:c>
    </x:row>
    <x:row r="77" ht="25" customHeight="1">
      <x:c r="A77" s="8" t="str">
        <x:v>Grumentum</x:v>
      </x:c>
      <x:c r="B77" s="8" t="str">
        <x:v>Augusta Raurica</x:v>
      </x:c>
      <x:c r="C77" s="11" t="n">
        <x:v>6368</x:v>
      </x:c>
      <x:c r="D77" s="15" t="n">
        <x:v>122.71305096640457</x:v>
      </x:c>
      <x:c r="E77" s="17" t="n">
        <x:f>C77*D77</x:f>
        <x:v>781436.7085540643</x:v>
      </x:c>
      <x:c r="F77" s="11" t="n">
        <x:f>F76+C77</x:f>
        <x:v>2346720</x:v>
      </x:c>
      <x:c r="G77" s="23" t="n">
        <x:f>F77/SUM($C$5:$C$111)</x:f>
        <x:v>0.8199477574705559</x:v>
      </x:c>
      <x:c r="H77" s="27" t="n">
        <x:f>IF(G77&gt;=0.9,1,0)</x:f>
        <x:v>0</x:v>
      </x:c>
      <x:c r="I77" s="15" t="n">
        <x:v>122.71305096640457</x:v>
      </x:c>
      <x:c r="J77" s="17" t="n">
        <x:f>IF(ISNUMBER(I77),C77*I77,"n.a.")</x:f>
        <x:v>781436.7085540643</x:v>
      </x:c>
      <x:c r="K77" s="11" t="n">
        <x:f>IF(ISNUMBER(I77),C77,0)</x:f>
        <x:v>6368</x:v>
      </x:c>
    </x:row>
    <x:row r="78" ht="25" customHeight="1">
      <x:c r="A78" s="2" t="str">
        <x:v>Grumentum</x:v>
      </x:c>
      <x:c r="B78" s="2" t="str">
        <x:v>Glanum</x:v>
      </x:c>
      <x:c r="C78" s="12" t="n">
        <x:v>4291</x:v>
      </x:c>
      <x:c r="D78" s="16" t="n">
        <x:v>124.83716135532474</x:v>
      </x:c>
      <x:c r="E78" s="18" t="n">
        <x:f>C78*D78</x:f>
        <x:v>535676.2593756984</x:v>
      </x:c>
      <x:c r="F78" s="12" t="n">
        <x:f>F77+C78</x:f>
        <x:v>2351011</x:v>
      </x:c>
      <x:c r="G78" s="24" t="n">
        <x:f>F78/SUM($C$5:$C$111)</x:f>
        <x:v>0.8214470397996392</x:v>
      </x:c>
      <x:c r="H78" s="28" t="n">
        <x:f>IF(G78&gt;=0.9,1,0)</x:f>
        <x:v>0</x:v>
      </x:c>
      <x:c r="I78" s="16" t="n">
        <x:v>124.83716135532474</x:v>
      </x:c>
      <x:c r="J78" s="18" t="n">
        <x:f>IF(ISNUMBER(I78),C78*I78,"n.a.")</x:f>
        <x:v>535676.2593756984</x:v>
      </x:c>
      <x:c r="K78" s="12" t="n">
        <x:f>IF(ISNUMBER(I78),C78,0)</x:f>
        <x:v>4291</x:v>
      </x:c>
    </x:row>
    <x:row r="79" ht="25" customHeight="1">
      <x:c r="A79" s="8" t="str">
        <x:v>Grumentum</x:v>
      </x:c>
      <x:c r="B79" s="8" t="str">
        <x:v>Forum Segusiavorum</x:v>
      </x:c>
      <x:c r="C79" s="11" t="n">
        <x:v>9938</x:v>
      </x:c>
      <x:c r="D79" s="15" t="n">
        <x:v>125.75059252068824</x:v>
      </x:c>
      <x:c r="E79" s="17" t="n">
        <x:f>C79*D79</x:f>
        <x:v>1249709.3884705997</x:v>
      </x:c>
      <x:c r="F79" s="11" t="n">
        <x:f>F78+C79</x:f>
        <x:v>2360949</x:v>
      </x:c>
      <x:c r="G79" s="23" t="n">
        <x:f>F79/SUM($C$5:$C$111)</x:f>
        <x:v>0.8249193930474669</x:v>
      </x:c>
      <x:c r="H79" s="27" t="n">
        <x:f>IF(G79&gt;=0.9,1,0)</x:f>
        <x:v>0</x:v>
      </x:c>
      <x:c r="I79" s="15" t="n">
        <x:v>125.75059252068824</x:v>
      </x:c>
      <x:c r="J79" s="17" t="n">
        <x:f>IF(ISNUMBER(I79),C79*I79,"n.a.")</x:f>
        <x:v>1249709.3884705997</x:v>
      </x:c>
      <x:c r="K79" s="11" t="n">
        <x:f>IF(ISNUMBER(I79),C79,0)</x:f>
        <x:v>9938</x:v>
      </x:c>
    </x:row>
    <x:row r="80" ht="40" customHeight="1">
      <x:c r="A80" s="2" t="str">
        <x:v>Grumentum</x:v>
      </x:c>
      <x:c r="B80" s="19" t="str">
        <x:v>Nicopolis (Moesia Inferior)</x:v>
      </x:c>
      <x:c r="C80" s="12" t="n">
        <x:v>3420</x:v>
      </x:c>
      <x:c r="D80" s="16" t="n">
        <x:v>126.27458463978245</x:v>
      </x:c>
      <x:c r="E80" s="18" t="n">
        <x:f>C80*D80</x:f>
        <x:v>431859.079468056</x:v>
      </x:c>
      <x:c r="F80" s="12" t="n">
        <x:f>F79+C80</x:f>
        <x:v>2364369</x:v>
      </x:c>
      <x:c r="G80" s="24" t="n">
        <x:f>F80/SUM($C$5:$C$111)</x:f>
        <x:v>0.8261143465700641</x:v>
      </x:c>
      <x:c r="H80" s="28" t="n">
        <x:f>IF(G80&gt;=0.9,1,0)</x:f>
        <x:v>0</x:v>
      </x:c>
      <x:c r="I80" s="16" t="n">
        <x:v>199.76024185442824</x:v>
      </x:c>
      <x:c r="J80" s="18" t="n">
        <x:f>IF(ISNUMBER(I80),C80*I80,"n.a.")</x:f>
        <x:v>683180.0271421446</x:v>
      </x:c>
      <x:c r="K80" s="12" t="n">
        <x:f>IF(ISNUMBER(I80),C80,0)</x:f>
        <x:v>3420</x:v>
      </x:c>
    </x:row>
    <x:row r="81" ht="25" customHeight="1">
      <x:c r="A81" s="8" t="str">
        <x:v>Grumentum</x:v>
      </x:c>
      <x:c r="B81" s="8" t="str">
        <x:v>Nemausus</x:v>
      </x:c>
      <x:c r="C81" s="11" t="n">
        <x:v>41539</x:v>
      </x:c>
      <x:c r="D81" s="15" t="n">
        <x:v>126.8866350976909</x:v>
      </x:c>
      <x:c r="E81" s="17" t="n">
        <x:f>C81*D81</x:f>
        <x:v>5270743.935322982</x:v>
      </x:c>
      <x:c r="F81" s="11" t="n">
        <x:f>F80+C81</x:f>
        <x:v>2405908</x:v>
      </x:c>
      <x:c r="G81" s="23" t="n">
        <x:f>F81/SUM($C$5:$C$111)</x:f>
        <x:v>0.8406281402470129</x:v>
      </x:c>
      <x:c r="H81" s="27" t="n">
        <x:f>IF(G81&gt;=0.9,1,0)</x:f>
        <x:v>0</x:v>
      </x:c>
      <x:c r="I81" s="15" t="n">
        <x:v>126.8866350976909</x:v>
      </x:c>
      <x:c r="J81" s="17" t="n">
        <x:f>IF(ISNUMBER(I81),C81*I81,"n.a.")</x:f>
        <x:v>5270743.935322982</x:v>
      </x:c>
      <x:c r="K81" s="11" t="n">
        <x:f>IF(ISNUMBER(I81),C81,0)</x:f>
        <x:v>41539</x:v>
      </x:c>
    </x:row>
    <x:row r="82" ht="25" customHeight="1">
      <x:c r="A82" s="2" t="str">
        <x:v>Grumentum</x:v>
      </x:c>
      <x:c r="B82" s="2" t="str">
        <x:v>Augustodunum</x:v>
      </x:c>
      <x:c r="C82" s="12" t="n">
        <x:v>40666</x:v>
      </x:c>
      <x:c r="D82" s="16" t="n">
        <x:v>132.02357103888684</x:v>
      </x:c>
      <x:c r="E82" s="18" t="n">
        <x:f>C82*D82</x:f>
        <x:v>5368870.539867372</x:v>
      </x:c>
      <x:c r="F82" s="12" t="n">
        <x:f>F81+C82</x:f>
        <x:v>2446574</x:v>
      </x:c>
      <x:c r="G82" s="24" t="n">
        <x:f>F82/SUM($C$5:$C$111)</x:f>
        <x:v>0.8548369063142462</x:v>
      </x:c>
      <x:c r="H82" s="28" t="n">
        <x:f>IF(G82&gt;=0.9,1,0)</x:f>
        <x:v>0</x:v>
      </x:c>
      <x:c r="I82" s="16" t="n">
        <x:v>132.02357103888684</x:v>
      </x:c>
      <x:c r="J82" s="18" t="n">
        <x:f>IF(ISNUMBER(I82),C82*I82,"n.a.")</x:f>
        <x:v>5368870.539867372</x:v>
      </x:c>
      <x:c r="K82" s="12" t="n">
        <x:f>IF(ISNUMBER(I82),C82,0)</x:f>
        <x:v>40666</x:v>
      </x:c>
    </x:row>
    <x:row r="83" ht="25" customHeight="1">
      <x:c r="A83" s="8" t="str">
        <x:v>Grumentum</x:v>
      </x:c>
      <x:c r="B83" s="8" t="str">
        <x:v>Oescus</x:v>
      </x:c>
      <x:c r="C83" s="11" t="n">
        <x:v>4291</x:v>
      </x:c>
      <x:c r="D83" s="15" t="n">
        <x:v>134.18985903369995</x:v>
      </x:c>
      <x:c r="E83" s="17" t="n">
        <x:f>C83*D83</x:f>
        <x:v>575808.6851136065</x:v>
      </x:c>
      <x:c r="F83" s="11" t="n">
        <x:f>F82+C83</x:f>
        <x:v>2450865</x:v>
      </x:c>
      <x:c r="G83" s="23" t="n">
        <x:f>F83/SUM($C$5:$C$111)</x:f>
        <x:v>0.8563361886433294</x:v>
      </x:c>
      <x:c r="H83" s="27" t="n">
        <x:f>IF(G83&gt;=0.9,1,0)</x:f>
        <x:v>0</x:v>
      </x:c>
      <x:c r="I83" s="15" t="n">
        <x:v>186.95785084677308</x:v>
      </x:c>
      <x:c r="J83" s="17" t="n">
        <x:f>IF(ISNUMBER(I83),C83*I83,"n.a.")</x:f>
        <x:v>802236.1379835033</x:v>
      </x:c>
      <x:c r="K83" s="11" t="n">
        <x:f>IF(ISNUMBER(I83),C83,0)</x:f>
        <x:v>4291</x:v>
      </x:c>
    </x:row>
    <x:row r="84" ht="25" customHeight="1">
      <x:c r="A84" s="2" t="str">
        <x:v>Grumentum</x:v>
      </x:c>
      <x:c r="B84" s="2" t="str">
        <x:v>Lopodunum</x:v>
      </x:c>
      <x:c r="C84" s="12" t="n">
        <x:v>6171</x:v>
      </x:c>
      <x:c r="D84" s="16" t="n">
        <x:v>134.91310781938853</x:v>
      </x:c>
      <x:c r="E84" s="18" t="n">
        <x:f>C84*D84</x:f>
        <x:v>832548.7883534466</x:v>
      </x:c>
      <x:c r="F84" s="12" t="n">
        <x:f>F83+C84</x:f>
        <x:v>2457036</x:v>
      </x:c>
      <x:c r="G84" s="24" t="n">
        <x:f>F84/SUM($C$5:$C$111)</x:f>
        <x:v>0.8584923460082263</x:v>
      </x:c>
      <x:c r="H84" s="28" t="n">
        <x:f>IF(G84&gt;=0.9,1,0)</x:f>
        <x:v>0</x:v>
      </x:c>
      <x:c r="I84" s="16" t="n">
        <x:v>134.91310781938853</x:v>
      </x:c>
      <x:c r="J84" s="18" t="n">
        <x:f>IF(ISNUMBER(I84),C84*I84,"n.a.")</x:f>
        <x:v>832548.7883534466</x:v>
      </x:c>
      <x:c r="K84" s="12" t="n">
        <x:f>IF(ISNUMBER(I84),C84,0)</x:f>
        <x:v>6171</x:v>
      </x:c>
    </x:row>
    <x:row r="85" ht="25" customHeight="1">
      <x:c r="A85" s="8" t="str">
        <x:v>Grumentum</x:v>
      </x:c>
      <x:c r="B85" s="8" t="str">
        <x:v>Athenae</x:v>
      </x:c>
      <x:c r="C85" s="11" t="n">
        <x:v>58114</x:v>
      </x:c>
      <x:c r="D85" s="15" t="n">
        <x:v>135.0242202334744</x:v>
      </x:c>
      <x:c r="E85" s="17" t="n">
        <x:f>C85*D85</x:f>
        <x:v>7846797.534648132</x:v>
      </x:c>
      <x:c r="F85" s="11" t="n">
        <x:f>F84+C85</x:f>
        <x:v>2515150</x:v>
      </x:c>
      <x:c r="G85" s="23" t="n">
        <x:f>F85/SUM($C$5:$C$111)</x:f>
        <x:v>0.8787974714503941</x:v>
      </x:c>
      <x:c r="H85" s="27" t="n">
        <x:f>IF(G85&gt;=0.9,1,0)</x:f>
        <x:v>0</x:v>
      </x:c>
      <x:c r="I85" s="15" t="n">
        <x:v>242.86624574850848</x:v>
      </x:c>
      <x:c r="J85" s="17" t="n">
        <x:f>IF(ISNUMBER(I85),C85*I85,"n.a.")</x:f>
        <x:v>14113929.00542882</x:v>
      </x:c>
      <x:c r="K85" s="11" t="n">
        <x:f>IF(ISNUMBER(I85),C85,0)</x:f>
        <x:v>58114</x:v>
      </x:c>
    </x:row>
    <x:row r="86" ht="25" customHeight="1">
      <x:c r="A86" s="2" t="str">
        <x:v>Grumentum</x:v>
      </x:c>
      <x:c r="B86" s="2" t="str">
        <x:v>Corinthia</x:v>
      </x:c>
      <x:c r="C86" s="12" t="n">
        <x:v>63700</x:v>
      </x:c>
      <x:c r="D86" s="16" t="n">
        <x:v>137.7787845098137</x:v>
      </x:c>
      <x:c r="E86" s="18" t="n">
        <x:f>C86*D86</x:f>
        <x:v>8776508.573275132</x:v>
      </x:c>
      <x:c r="F86" s="12" t="n">
        <x:f>F85+C86</x:f>
        <x:v>2578850</x:v>
      </x:c>
      <x:c r="G86" s="24" t="n">
        <x:f>F86/SUM($C$5:$C$111)</x:f>
        <x:v>0.9010543543128039</x:v>
      </x:c>
      <x:c r="H86" s="28" t="n">
        <x:f>IF(G86&gt;=0.9,1,0)</x:f>
        <x:v>1</x:v>
      </x:c>
      <x:c r="I86" s="16" t="n">
        <x:v>245.62081002484777</x:v>
      </x:c>
      <x:c r="J86" s="18" t="n">
        <x:f>IF(ISNUMBER(I86),C86*I86,"n.a.")</x:f>
        <x:v>15646045.598582802</x:v>
      </x:c>
      <x:c r="K86" s="12" t="n">
        <x:f>IF(ISNUMBER(I86),C86,0)</x:f>
        <x:v>63700</x:v>
      </x:c>
    </x:row>
    <x:row r="87" ht="25" customHeight="1">
      <x:c r="A87" s="8" t="str">
        <x:v>Grumentum</x:v>
      </x:c>
      <x:c r="B87" s="8" t="str">
        <x:v>Anderitum</x:v>
      </x:c>
      <x:c r="C87" s="11" t="n">
        <x:v>4837</x:v>
      </x:c>
      <x:c r="D87" s="15" t="n">
        <x:v>142.73898842899098</x:v>
      </x:c>
      <x:c r="E87" s="17" t="n">
        <x:f>C87*D87</x:f>
        <x:v>690428.4870310294</x:v>
      </x:c>
      <x:c r="F87" s="11" t="n">
        <x:f>F86+C87</x:f>
        <x:v>2583687</x:v>
      </x:c>
      <x:c r="G87" s="23" t="n">
        <x:f>F87/SUM($C$5:$C$111)</x:f>
        <x:v>0.9027444099235649</x:v>
      </x:c>
      <x:c r="H87" s="27" t="n">
        <x:f>IF(G87&gt;=0.9,1,0)</x:f>
        <x:v>1</x:v>
      </x:c>
      <x:c r="I87" s="15" t="n">
        <x:v>142.73898842899098</x:v>
      </x:c>
      <x:c r="J87" s="17" t="n">
        <x:f>IF(ISNUMBER(I87),C87*I87,"n.a.")</x:f>
        <x:v>690428.4870310294</x:v>
      </x:c>
      <x:c r="K87" s="11" t="n">
        <x:f>IF(ISNUMBER(I87),C87,0)</x:f>
        <x:v>4837</x:v>
      </x:c>
    </x:row>
    <x:row r="88" ht="25" customHeight="1">
      <x:c r="A88" s="2" t="str">
        <x:v>Grumentum</x:v>
      </x:c>
      <x:c r="B88" s="2" t="str">
        <x:v>Agedincum</x:v>
      </x:c>
      <x:c r="C88" s="12" t="n">
        <x:v>46171</x:v>
      </x:c>
      <x:c r="D88" s="16" t="n">
        <x:v>142.88968578385462</x:v>
      </x:c>
      <x:c r="E88" s="18" t="n">
        <x:f>C88*D88</x:f>
        <x:v>6597359.682326351</x:v>
      </x:c>
      <x:c r="F88" s="12" t="n">
        <x:f>F87+C88</x:f>
        <x:v>2629858</x:v>
      </x:c>
      <x:c r="G88" s="24" t="n">
        <x:f>F88/SUM($C$5:$C$111)</x:f>
        <x:v>0.9188766318802419</x:v>
      </x:c>
      <x:c r="H88" s="28" t="n">
        <x:f>IF(G88&gt;=0.9,1,0)</x:f>
        <x:v>1</x:v>
      </x:c>
      <x:c r="I88" s="16" t="n">
        <x:v>142.88968578385462</x:v>
      </x:c>
      <x:c r="J88" s="18" t="n">
        <x:f>IF(ISNUMBER(I88),C88*I88,"n.a.")</x:f>
        <x:v>6597359.682326351</x:v>
      </x:c>
      <x:c r="K88" s="12" t="n">
        <x:f>IF(ISNUMBER(I88),C88,0)</x:f>
        <x:v>46171</x:v>
      </x:c>
    </x:row>
    <x:row r="89" ht="25" customHeight="1">
      <x:c r="A89" s="8" t="str">
        <x:v>Grumentum</x:v>
      </x:c>
      <x:c r="B89" s="8" t="str">
        <x:v>Doclea</x:v>
      </x:c>
      <x:c r="C89" s="11" t="n">
        <x:v>3104</x:v>
      </x:c>
      <x:c r="D89" s="15" t="n">
        <x:v>144.87242498458482</x:v>
      </x:c>
      <x:c r="E89" s="17" t="n">
        <x:f>C89*D89</x:f>
        <x:v>449684.0071521513</x:v>
      </x:c>
      <x:c r="F89" s="11" t="n">
        <x:f>F88+C89</x:f>
        <x:v>2632962</x:v>
      </x:c>
      <x:c r="G89" s="23" t="n">
        <x:f>F89/SUM($C$5:$C$111)</x:f>
        <x:v>0.919961174492564</x:v>
      </x:c>
      <x:c r="H89" s="27" t="n">
        <x:f>IF(G89&gt;=0.9,1,0)</x:f>
        <x:v>1</x:v>
      </x:c>
      <x:c r="I89" s="15" t="n">
        <x:v>144.87242498458482</x:v>
      </x:c>
      <x:c r="J89" s="17" t="n">
        <x:f>IF(ISNUMBER(I89),C89*I89,"n.a.")</x:f>
        <x:v>449684.0071521513</x:v>
      </x:c>
      <x:c r="K89" s="11" t="n">
        <x:f>IF(ISNUMBER(I89),C89,0)</x:f>
        <x:v>3104</x:v>
      </x:c>
    </x:row>
    <x:row r="90" ht="40" customHeight="1">
      <x:c r="A90" s="2" t="str">
        <x:v>Grumentum</x:v>
      </x:c>
      <x:c r="B90" s="19" t="str">
        <x:v>Colonia Augusta Treverorum</x:v>
      </x:c>
      <x:c r="C90" s="12" t="n">
        <x:v>28211</x:v>
      </x:c>
      <x:c r="D90" s="16" t="n">
        <x:v>148.81200622279238</x:v>
      </x:c>
      <x:c r="E90" s="18" t="n">
        <x:f>C90*D90</x:f>
        <x:v>4198135.507551196</x:v>
      </x:c>
      <x:c r="F90" s="12" t="n">
        <x:f>F89+C90</x:f>
        <x:v>2661173</x:v>
      </x:c>
      <x:c r="G90" s="24" t="n">
        <x:f>F90/SUM($C$5:$C$111)</x:f>
        <x:v>0.9298181434475318</x:v>
      </x:c>
      <x:c r="H90" s="28" t="n">
        <x:f>IF(G90&gt;=0.9,1,0)</x:f>
        <x:v>1</x:v>
      </x:c>
      <x:c r="I90" s="16" t="n">
        <x:v>148.81200622279238</x:v>
      </x:c>
      <x:c r="J90" s="18" t="n">
        <x:f>IF(ISNUMBER(I90),C90*I90,"n.a.")</x:f>
        <x:v>4198135.507551196</x:v>
      </x:c>
      <x:c r="K90" s="12" t="n">
        <x:f>IF(ISNUMBER(I90),C90,0)</x:f>
        <x:v>28211</x:v>
      </x:c>
    </x:row>
    <x:row r="91" ht="25" customHeight="1">
      <x:c r="A91" s="8" t="str">
        <x:v>Grumentum</x:v>
      </x:c>
      <x:c r="B91" s="8" t="str">
        <x:v>Emporiae</x:v>
      </x:c>
      <x:c r="C91" s="11" t="n">
        <x:v>2922</x:v>
      </x:c>
      <x:c r="D91" s="15" t="n">
        <x:v>150.645809131479</x:v>
      </x:c>
      <x:c r="E91" s="17" t="n">
        <x:f>C91*D91</x:f>
        <x:v>440187.05428218166</x:v>
      </x:c>
      <x:c r="F91" s="11" t="n">
        <x:f>F90+C91</x:f>
        <x:v>2664095</x:v>
      </x:c>
      <x:c r="G91" s="23" t="n">
        <x:f>F91/SUM($C$5:$C$111)</x:f>
        <x:v>0.9308390949659613</x:v>
      </x:c>
      <x:c r="H91" s="27" t="n">
        <x:f>IF(G91&gt;=0.9,1,0)</x:f>
        <x:v>1</x:v>
      </x:c>
      <x:c r="I91" s="15" t="n">
        <x:v>150.645809131479</x:v>
      </x:c>
      <x:c r="J91" s="17" t="n">
        <x:f>IF(ISNUMBER(I91),C91*I91,"n.a.")</x:f>
        <x:v>440187.05428218166</x:v>
      </x:c>
      <x:c r="K91" s="11" t="n">
        <x:f>IF(ISNUMBER(I91),C91,0)</x:f>
        <x:v>2922</x:v>
      </x:c>
    </x:row>
    <x:row r="92" ht="25" customHeight="1">
      <x:c r="A92" s="2" t="str">
        <x:v>Grumentum</x:v>
      </x:c>
      <x:c r="B92" s="2" t="str">
        <x:v>Tolosa</x:v>
      </x:c>
      <x:c r="C92" s="12" t="n">
        <x:v>17338</x:v>
      </x:c>
      <x:c r="D92" s="16" t="n">
        <x:v>150.74556123651297</x:v>
      </x:c>
      <x:c r="E92" s="18" t="n">
        <x:f>C92*D92</x:f>
        <x:v>2613626.540718662</x:v>
      </x:c>
      <x:c r="F92" s="12" t="n">
        <x:f>F91+C92</x:f>
        <x:v>2681433</x:v>
      </x:c>
      <x:c r="G92" s="24" t="n">
        <x:f>F92/SUM($C$5:$C$111)</x:f>
        <x:v>0.9368970201632684</x:v>
      </x:c>
      <x:c r="H92" s="28" t="n">
        <x:f>IF(G92&gt;=0.9,1,0)</x:f>
        <x:v>1</x:v>
      </x:c>
      <x:c r="I92" s="16" t="n">
        <x:v>150.74556123651297</x:v>
      </x:c>
      <x:c r="J92" s="18" t="n">
        <x:f>IF(ISNUMBER(I92),C92*I92,"n.a.")</x:f>
        <x:v>2613626.540718662</x:v>
      </x:c>
      <x:c r="K92" s="12" t="n">
        <x:f>IF(ISNUMBER(I92),C92,0)</x:f>
        <x:v>17338</x:v>
      </x:c>
    </x:row>
    <x:row r="93" ht="25" customHeight="1">
      <x:c r="A93" s="8" t="str">
        <x:v>Grumentum</x:v>
      </x:c>
      <x:c r="B93" s="8" t="str">
        <x:v>Lutetia</x:v>
      </x:c>
      <x:c r="C93" s="11" t="n">
        <x:v>6767</x:v>
      </x:c>
      <x:c r="D93" s="15" t="n">
        <x:v>151.95377911893945</x:v>
      </x:c>
      <x:c r="E93" s="17" t="n">
        <x:f>C93*D93</x:f>
        <x:v>1028271.2232978633</x:v>
      </x:c>
      <x:c r="F93" s="11" t="n">
        <x:f>F92+C93</x:f>
        <x:v>2688200</x:v>
      </x:c>
      <x:c r="G93" s="23" t="n">
        <x:f>F93/SUM($C$5:$C$111)</x:f>
        <x:v>0.9392614208905828</x:v>
      </x:c>
      <x:c r="H93" s="27" t="n">
        <x:f>IF(G93&gt;=0.9,1,0)</x:f>
        <x:v>1</x:v>
      </x:c>
      <x:c r="I93" s="15" t="n">
        <x:v>151.95377911893945</x:v>
      </x:c>
      <x:c r="J93" s="17" t="n">
        <x:f>IF(ISNUMBER(I93),C93*I93,"n.a.")</x:f>
        <x:v>1028271.2232978633</x:v>
      </x:c>
      <x:c r="K93" s="11" t="n">
        <x:f>IF(ISNUMBER(I93),C93,0)</x:f>
        <x:v>6767</x:v>
      </x:c>
    </x:row>
    <x:row r="94" ht="25" customHeight="1">
      <x:c r="A94" s="2" t="str">
        <x:v>Grumentum</x:v>
      </x:c>
      <x:c r="B94" s="2" t="str">
        <x:v>Sarmizegetusa</x:v>
      </x:c>
      <x:c r="C94" s="12" t="n">
        <x:v>4291</x:v>
      </x:c>
      <x:c r="D94" s="16" t="n">
        <x:v>152.41975658668048</x:v>
      </x:c>
      <x:c r="E94" s="18" t="n">
        <x:f>C94*D94</x:f>
        <x:v>654033.175513446</x:v>
      </x:c>
      <x:c r="F94" s="12" t="n">
        <x:f>F93+C94</x:f>
        <x:v>2692491</x:v>
      </x:c>
      <x:c r="G94" s="24" t="n">
        <x:f>F94/SUM($C$5:$C$111)</x:f>
        <x:v>0.940760703219666</x:v>
      </x:c>
      <x:c r="H94" s="28" t="n">
        <x:f>IF(G94&gt;=0.9,1,0)</x:f>
        <x:v>1</x:v>
      </x:c>
      <x:c r="I94" s="16" t="n">
        <x:v>158.19676394711988</x:v>
      </x:c>
      <x:c r="J94" s="18" t="n">
        <x:f>IF(ISNUMBER(I94),C94*I94,"n.a.")</x:f>
        <x:v>678822.3140970914</x:v>
      </x:c>
      <x:c r="K94" s="12" t="n">
        <x:f>IF(ISNUMBER(I94),C94,0)</x:f>
        <x:v>4291</x:v>
      </x:c>
    </x:row>
    <x:row r="95" ht="25" customHeight="1">
      <x:c r="A95" s="8" t="str">
        <x:v>Grumentum</x:v>
      </x:c>
      <x:c r="B95" s="8" t="str">
        <x:v>Vesunna</x:v>
      </x:c>
      <x:c r="C95" s="11" t="n">
        <x:v>4327</x:v>
      </x:c>
      <x:c r="D95" s="15" t="n">
        <x:v>157.2004245911163</x:v>
      </x:c>
      <x:c r="E95" s="17" t="n">
        <x:f>C95*D95</x:f>
        <x:v>680206.2372057602</x:v>
      </x:c>
      <x:c r="F95" s="11" t="n">
        <x:f>F94+C95</x:f>
        <x:v>2696818</x:v>
      </x:c>
      <x:c r="G95" s="23" t="n">
        <x:f>F95/SUM($C$5:$C$111)</x:f>
        <x:v>0.9422725640068819</x:v>
      </x:c>
      <x:c r="H95" s="27" t="n">
        <x:f>IF(G95&gt;=0.9,1,0)</x:f>
        <x:v>1</x:v>
      </x:c>
      <x:c r="I95" s="15" t="n">
        <x:v>157.2004245911163</x:v>
      </x:c>
      <x:c r="J95" s="17" t="n">
        <x:f>IF(ISNUMBER(I95),C95*I95,"n.a.")</x:f>
        <x:v>680206.2372057602</x:v>
      </x:c>
      <x:c r="K95" s="11" t="n">
        <x:f>IF(ISNUMBER(I95),C95,0)</x:f>
        <x:v>4327</x:v>
      </x:c>
    </x:row>
    <x:row r="96" ht="25" customHeight="1">
      <x:c r="A96" s="2" t="str">
        <x:v>Grumentum</x:v>
      </x:c>
      <x:c r="B96" s="2" t="str">
        <x:v>Colonia Agrippinensis</x:v>
      </x:c>
      <x:c r="C96" s="12" t="n">
        <x:v>13426</x:v>
      </x:c>
      <x:c r="D96" s="16" t="n">
        <x:v>157.45806707122003</x:v>
      </x:c>
      <x:c r="E96" s="18" t="n">
        <x:f>C96*D96</x:f>
        <x:v>2114032.0084982</x:v>
      </x:c>
      <x:c r="F96" s="12" t="n">
        <x:f>F95+C96</x:f>
        <x:v>2710244</x:v>
      </x:c>
      <x:c r="G96" s="24" t="n">
        <x:f>F96/SUM($C$5:$C$111)</x:f>
        <x:v>0.9469636300871128</x:v>
      </x:c>
      <x:c r="H96" s="28" t="n">
        <x:f>IF(G96&gt;=0.9,1,0)</x:f>
        <x:v>1</x:v>
      </x:c>
      <x:c r="I96" s="16" t="n">
        <x:v>157.45806707122003</x:v>
      </x:c>
      <x:c r="J96" s="18" t="n">
        <x:f>IF(ISNUMBER(I96),C96*I96,"n.a.")</x:f>
        <x:v>2114032.0084982</x:v>
      </x:c>
      <x:c r="K96" s="12" t="n">
        <x:f>IF(ISNUMBER(I96),C96,0)</x:f>
        <x:v>13426</x:v>
      </x:c>
    </x:row>
    <x:row r="97" ht="25" customHeight="1">
      <x:c r="A97" s="8" t="str">
        <x:v>Grumentum</x:v>
      </x:c>
      <x:c r="B97" s="8" t="str">
        <x:v>Lugdunum Convenarum</x:v>
      </x:c>
      <x:c r="C97" s="11" t="n">
        <x:v>7582</x:v>
      </x:c>
      <x:c r="D97" s="15" t="n">
        <x:v>159.1971446913074</x:v>
      </x:c>
      <x:c r="E97" s="17" t="n">
        <x:f>C97*D97</x:f>
        <x:v>1207032.7510494925</x:v>
      </x:c>
      <x:c r="F97" s="11" t="n">
        <x:f>F96+C97</x:f>
        <x:v>2717826</x:v>
      </x:c>
      <x:c r="G97" s="23" t="n">
        <x:f>F97/SUM($C$5:$C$111)</x:f>
        <x:v>0.9496127931304847</x:v>
      </x:c>
      <x:c r="H97" s="27" t="n">
        <x:f>IF(G97&gt;=0.9,1,0)</x:f>
        <x:v>1</x:v>
      </x:c>
      <x:c r="I97" s="15" t="n">
        <x:v>159.1971446913074</x:v>
      </x:c>
      <x:c r="J97" s="17" t="n">
        <x:f>IF(ISNUMBER(I97),C97*I97,"n.a.")</x:f>
        <x:v>1207032.7510494925</x:v>
      </x:c>
      <x:c r="K97" s="11" t="n">
        <x:f>IF(ISNUMBER(I97),C97,0)</x:f>
        <x:v>7582</x:v>
      </x:c>
    </x:row>
    <x:row r="98" ht="25" customHeight="1">
      <x:c r="A98" s="2" t="str">
        <x:v>Grumentum</x:v>
      </x:c>
      <x:c r="B98" s="2" t="str">
        <x:v>Baetulo</x:v>
      </x:c>
      <x:c r="C98" s="12" t="n">
        <x:v>1157</x:v>
      </x:c>
      <x:c r="D98" s="16" t="n">
        <x:v>160.5912155624396</x:v>
      </x:c>
      <x:c r="E98" s="18" t="n">
        <x:f>C98*D98</x:f>
        <x:v>185804.0364057426</x:v>
      </x:c>
      <x:c r="F98" s="12" t="n">
        <x:f>F97+C98</x:f>
        <x:v>2718983</x:v>
      </x:c>
      <x:c r="G98" s="24" t="n">
        <x:f>F98/SUM($C$5:$C$111)</x:f>
        <x:v>0.9500170507988019</x:v>
      </x:c>
      <x:c r="H98" s="28" t="n">
        <x:f>IF(G98&gt;=0.9,1,0)</x:f>
        <x:v>1</x:v>
      </x:c>
      <x:c r="I98" s="16" t="n">
        <x:v>160.5912155624396</x:v>
      </x:c>
      <x:c r="J98" s="18" t="n">
        <x:f>IF(ISNUMBER(I98),C98*I98,"n.a.")</x:f>
        <x:v>185804.0364057426</x:v>
      </x:c>
      <x:c r="K98" s="12" t="n">
        <x:f>IF(ISNUMBER(I98),C98,0)</x:f>
        <x:v>1157</x:v>
      </x:c>
    </x:row>
    <x:row r="99" ht="25" customHeight="1">
      <x:c r="A99" s="8" t="str">
        <x:v>Grumentum</x:v>
      </x:c>
      <x:c r="B99" s="8" t="str">
        <x:v>Augusta Ambianorum</x:v>
      </x:c>
      <x:c r="C99" s="11" t="n">
        <x:v>38476</x:v>
      </x:c>
      <x:c r="D99" s="15" t="n">
        <x:v>161.81831924890906</x:v>
      </x:c>
      <x:c r="E99" s="17" t="n">
        <x:f>C99*D99</x:f>
        <x:v>6226121.651421025</x:v>
      </x:c>
      <x:c r="F99" s="11" t="n">
        <x:f>F98+C99</x:f>
        <x:v>2757459</x:v>
      </x:c>
      <x:c r="G99" s="23" t="n">
        <x:f>F99/SUM($C$5:$C$111)</x:f>
        <x:v>0.9634606273296352</x:v>
      </x:c>
      <x:c r="H99" s="27" t="n">
        <x:f>IF(G99&gt;=0.9,1,0)</x:f>
        <x:v>1</x:v>
      </x:c>
      <x:c r="I99" s="15" t="n">
        <x:v>161.81831924890906</x:v>
      </x:c>
      <x:c r="J99" s="17" t="n">
        <x:f>IF(ISNUMBER(I99),C99*I99,"n.a.")</x:f>
        <x:v>6226121.651421025</x:v>
      </x:c>
      <x:c r="K99" s="11" t="n">
        <x:f>IF(ISNUMBER(I99),C99,0)</x:f>
        <x:v>38476</x:v>
      </x:c>
    </x:row>
    <x:row r="100" ht="40" customHeight="1">
      <x:c r="A100" s="2" t="str">
        <x:v>Grumentum</x:v>
      </x:c>
      <x:c r="B100" s="19" t="str">
        <x:v>Noviodunum (Gallia Lugdunensis)</x:v>
      </x:c>
      <x:c r="C100" s="12" t="n">
        <x:v>3590</x:v>
      </x:c>
      <x:c r="D100" s="16" t="n">
        <x:v>167.11441093409633</x:v>
      </x:c>
      <x:c r="E100" s="18" t="n">
        <x:f>C100*D100</x:f>
        <x:v>599940.7352534058</x:v>
      </x:c>
      <x:c r="F100" s="12" t="n">
        <x:f>F99+C100</x:f>
        <x:v>2761049</x:v>
      </x:c>
      <x:c r="G100" s="24" t="n">
        <x:f>F100/SUM($C$5:$C$111)</x:f>
        <x:v>0.9647149791267475</x:v>
      </x:c>
      <x:c r="H100" s="28" t="n">
        <x:f>IF(G100&gt;=0.9,1,0)</x:f>
        <x:v>1</x:v>
      </x:c>
      <x:c r="I100" s="16" t="n">
        <x:v>167.11441093409633</x:v>
      </x:c>
      <x:c r="J100" s="18" t="n">
        <x:f>IF(ISNUMBER(I100),C100*I100,"n.a.")</x:f>
        <x:v>599940.7352534058</x:v>
      </x:c>
      <x:c r="K100" s="12" t="n">
        <x:f>IF(ISNUMBER(I100),C100,0)</x:f>
        <x:v>3590</x:v>
      </x:c>
    </x:row>
    <x:row r="101" ht="25" customHeight="1">
      <x:c r="A101" s="8" t="str">
        <x:v>Grumentum</x:v>
      </x:c>
      <x:c r="B101" s="8" t="str">
        <x:v>Burdigala</x:v>
      </x:c>
      <x:c r="C101" s="11" t="n">
        <x:v>16187</x:v>
      </x:c>
      <x:c r="D101" s="15" t="n">
        <x:v>167.46997711297533</x:v>
      </x:c>
      <x:c r="E101" s="17" t="n">
        <x:f>C101*D101</x:f>
        <x:v>2710836.5195277315</x:v>
      </x:c>
      <x:c r="F101" s="11" t="n">
        <x:f>F100+C101</x:f>
        <x:v>2777236</x:v>
      </x:c>
      <x:c r="G101" s="23" t="n">
        <x:f>F101/SUM($C$5:$C$111)</x:f>
        <x:v>0.9703707430654261</x:v>
      </x:c>
      <x:c r="H101" s="27" t="n">
        <x:f>IF(G101&gt;=0.9,1,0)</x:f>
        <x:v>1</x:v>
      </x:c>
      <x:c r="I101" s="15" t="n">
        <x:v>167.46997711297533</x:v>
      </x:c>
      <x:c r="J101" s="17" t="n">
        <x:f>IF(ISNUMBER(I101),C101*I101,"n.a.")</x:f>
        <x:v>2710836.5195277315</x:v>
      </x:c>
      <x:c r="K101" s="11" t="n">
        <x:f>IF(ISNUMBER(I101),C101,0)</x:f>
        <x:v>16187</x:v>
      </x:c>
    </x:row>
    <x:row r="102" ht="25" customHeight="1">
      <x:c r="A102" s="2" t="str">
        <x:v>Grumentum</x:v>
      </x:c>
      <x:c r="B102" s="2" t="str">
        <x:v>Tarraco</x:v>
      </x:c>
      <x:c r="C102" s="12" t="n">
        <x:v>12211</x:v>
      </x:c>
      <x:c r="D102" s="16" t="n">
        <x:v>167.652287467868</x:v>
      </x:c>
      <x:c r="E102" s="18" t="n">
        <x:f>C102*D102</x:f>
        <x:v>2047202.0822701363</x:v>
      </x:c>
      <x:c r="F102" s="12" t="n">
        <x:f>F101+C102</x:f>
        <x:v>2789447</x:v>
      </x:c>
      <x:c r="G102" s="24" t="n">
        <x:f>F102/SUM($C$5:$C$111)</x:f>
        <x:v>0.9746372861836818</x:v>
      </x:c>
      <x:c r="H102" s="28" t="n">
        <x:f>IF(G102&gt;=0.9,1,0)</x:f>
        <x:v>1</x:v>
      </x:c>
      <x:c r="I102" s="16" t="n">
        <x:v>167.652287467868</x:v>
      </x:c>
      <x:c r="J102" s="18" t="n">
        <x:f>IF(ISNUMBER(I102),C102*I102,"n.a.")</x:f>
        <x:v>2047202.0822701363</x:v>
      </x:c>
      <x:c r="K102" s="12" t="n">
        <x:f>IF(ISNUMBER(I102),C102,0)</x:f>
        <x:v>12211</x:v>
      </x:c>
    </x:row>
    <x:row r="103" ht="25" customHeight="1">
      <x:c r="A103" s="8" t="str">
        <x:v>Grumentum</x:v>
      </x:c>
      <x:c r="B103" s="8" t="str">
        <x:v>Caesaraugusta</x:v>
      </x:c>
      <x:c r="C103" s="11" t="n">
        <x:v>7172</x:v>
      </x:c>
      <x:c r="D103" s="15" t="n">
        <x:v>183.95485435839313</x:v>
      </x:c>
      <x:c r="E103" s="17" t="n">
        <x:f>C103*D103</x:f>
        <x:v>1319324.2154583957</x:v>
      </x:c>
      <x:c r="F103" s="11" t="n">
        <x:f>F102+C103</x:f>
        <x:v>2796619</x:v>
      </x:c>
      <x:c r="G103" s="23" t="n">
        <x:f>F103/SUM($C$5:$C$111)</x:f>
        <x:v>0.977143194564988</x:v>
      </x:c>
      <x:c r="H103" s="27" t="n">
        <x:f>IF(G103&gt;=0.9,1,0)</x:f>
        <x:v>1</x:v>
      </x:c>
      <x:c r="I103" s="15" t="n">
        <x:v>183.95485435839313</x:v>
      </x:c>
      <x:c r="J103" s="17" t="n">
        <x:f>IF(ISNUMBER(I103),C103*I103,"n.a.")</x:f>
        <x:v>1319324.2154583957</x:v>
      </x:c>
      <x:c r="K103" s="11" t="n">
        <x:f>IF(ISNUMBER(I103),C103,0)</x:f>
        <x:v>7172</x:v>
      </x:c>
    </x:row>
    <x:row r="104" ht="25" customHeight="1">
      <x:c r="A104" s="2" t="str">
        <x:v>Grumentum</x:v>
      </x:c>
      <x:c r="B104" s="2" t="str">
        <x:v>Clunia</x:v>
      </x:c>
      <x:c r="C104" s="12" t="n">
        <x:v>9327</x:v>
      </x:c>
      <x:c r="D104" s="16" t="n">
        <x:v>209.3802308363705</x:v>
      </x:c>
      <x:c r="E104" s="18" t="n">
        <x:f>C104*D104</x:f>
        <x:v>1952889.4130108275</x:v>
      </x:c>
      <x:c r="F104" s="12" t="n">
        <x:f>F103+C104</x:f>
        <x:v>2805946</x:v>
      </x:c>
      <x:c r="G104" s="24" t="n">
        <x:f>F104/SUM($C$5:$C$111)</x:f>
        <x:v>0.9804020634261763</x:v>
      </x:c>
      <x:c r="H104" s="28" t="n">
        <x:f>IF(G104&gt;=0.9,1,0)</x:f>
        <x:v>1</x:v>
      </x:c>
      <x:c r="I104" s="16" t="n">
        <x:v>209.38023083637046</x:v>
      </x:c>
      <x:c r="J104" s="18" t="n">
        <x:f>IF(ISNUMBER(I104),C104*I104,"n.a.")</x:f>
        <x:v>1952889.4130108273</x:v>
      </x:c>
      <x:c r="K104" s="12" t="n">
        <x:f>IF(ISNUMBER(I104),C104,0)</x:f>
        <x:v>9327</x:v>
      </x:c>
    </x:row>
    <x:row r="105" ht="25" customHeight="1">
      <x:c r="A105" s="8" t="str">
        <x:v>Grumentum</x:v>
      </x:c>
      <x:c r="B105" s="8" t="str">
        <x:v>Carthago Nova</x:v>
      </x:c>
      <x:c r="C105" s="11" t="n">
        <x:v>9498</x:v>
      </x:c>
      <x:c r="D105" s="15" t="n">
        <x:v>210.66911937951173</x:v>
      </x:c>
      <x:c r="E105" s="17" t="n">
        <x:f>C105*D105</x:f>
        <x:v>2000935.2958666023</x:v>
      </x:c>
      <x:c r="F105" s="11" t="n">
        <x:f>F104+C105</x:f>
        <x:v>2815444</x:v>
      </x:c>
      <x:c r="G105" s="23" t="n">
        <x:f>F105/SUM($C$5:$C$111)</x:f>
        <x:v>0.9837206799634945</x:v>
      </x:c>
      <x:c r="H105" s="27" t="n">
        <x:f>IF(G105&gt;=0.9,1,0)</x:f>
        <x:v>1</x:v>
      </x:c>
      <x:c r="I105" s="15" t="n">
        <x:v>210.66911937951173</x:v>
      </x:c>
      <x:c r="J105" s="17" t="n">
        <x:f>IF(ISNUMBER(I105),C105*I105,"n.a.")</x:f>
        <x:v>2000935.2958666023</x:v>
      </x:c>
      <x:c r="K105" s="11" t="n">
        <x:f>IF(ISNUMBER(I105),C105,0)</x:f>
        <x:v>9498</x:v>
      </x:c>
    </x:row>
    <x:row r="106" ht="25" customHeight="1">
      <x:c r="A106" s="2" t="str">
        <x:v>Grumentum</x:v>
      </x:c>
      <x:c r="B106" s="2" t="str">
        <x:v>Segobriga</x:v>
      </x:c>
      <x:c r="C106" s="12" t="n">
        <x:v>1030</x:v>
      </x:c>
      <x:c r="D106" s="16" t="n">
        <x:v>218.9591983334942</x:v>
      </x:c>
      <x:c r="E106" s="18" t="n">
        <x:f>C106*D106</x:f>
        <x:v>225527.974283499</x:v>
      </x:c>
      <x:c r="F106" s="12" t="n">
        <x:f>F105+C106</x:f>
        <x:v>2816474</x:v>
      </x:c>
      <x:c r="G106" s="24" t="n">
        <x:f>F106/SUM($C$5:$C$111)</x:f>
        <x:v>0.9840805636267329</x:v>
      </x:c>
      <x:c r="H106" s="28" t="n">
        <x:f>IF(G106&gt;=0.9,1,0)</x:f>
        <x:v>1</x:v>
      </x:c>
      <x:c r="I106" s="16" t="n">
        <x:v>218.9591983334942</x:v>
      </x:c>
      <x:c r="J106" s="18" t="n">
        <x:f>IF(ISNUMBER(I106),C106*I106,"n.a.")</x:f>
        <x:v>225527.974283499</x:v>
      </x:c>
      <x:c r="K106" s="12" t="n">
        <x:f>IF(ISNUMBER(I106),C106,0)</x:f>
        <x:v>1030</x:v>
      </x:c>
    </x:row>
    <x:row r="107" ht="25" customHeight="1">
      <x:c r="A107" s="8" t="str">
        <x:v>Grumentum</x:v>
      </x:c>
      <x:c r="B107" s="8" t="str">
        <x:v>Corduba</x:v>
      </x:c>
      <x:c r="C107" s="11" t="n">
        <x:v>19404</x:v>
      </x:c>
      <x:c r="D107" s="15" t="n">
        <x:v>237.93613998742993</x:v>
      </x:c>
      <x:c r="E107" s="17" t="n">
        <x:f>C107*D107</x:f>
        <x:v>4616912.86031609</x:v>
      </x:c>
      <x:c r="F107" s="11" t="n">
        <x:f>F106+C107</x:f>
        <x:v>2835878</x:v>
      </x:c>
      <x:c r="G107" s="23" t="n">
        <x:f>F107/SUM($C$5:$C$111)</x:f>
        <x:v>0.9908603525602054</x:v>
      </x:c>
      <x:c r="H107" s="27" t="n">
        <x:f>IF(G107&gt;=0.9,1,0)</x:f>
        <x:v>1</x:v>
      </x:c>
      <x:c r="I107" s="15" t="n">
        <x:v>237.93613998742993</x:v>
      </x:c>
      <x:c r="J107" s="17" t="n">
        <x:f>IF(ISNUMBER(I107),C107*I107,"n.a.")</x:f>
        <x:v>4616912.86031609</x:v>
      </x:c>
      <x:c r="K107" s="11" t="n">
        <x:f>IF(ISNUMBER(I107),C107,0)</x:f>
        <x:v>19404</x:v>
      </x:c>
    </x:row>
    <x:row r="108" ht="25" customHeight="1">
      <x:c r="A108" s="2" t="str">
        <x:v>Grumentum</x:v>
      </x:c>
      <x:c r="B108" s="2" t="str">
        <x:v>Iluro</x:v>
      </x:c>
      <x:c r="C108" s="12" t="n">
        <x:v>907</x:v>
      </x:c>
      <x:c r="D108" s="16" t="n">
        <x:v>239.43554866081283</x:v>
      </x:c>
      <x:c r="E108" s="18" t="n">
        <x:f>C108*D108</x:f>
        <x:v>217168.04263535724</x:v>
      </x:c>
      <x:c r="F108" s="12" t="n">
        <x:f>F107+C108</x:f>
        <x:v>2836785</x:v>
      </x:c>
      <x:c r="G108" s="24" t="n">
        <x:f>F108/SUM($C$5:$C$111)</x:f>
        <x:v>0.991177259824824</x:v>
      </x:c>
      <x:c r="H108" s="28" t="n">
        <x:f>IF(G108&gt;=0.9,1,0)</x:f>
        <x:v>1</x:v>
      </x:c>
      <x:c r="I108" s="16" t="n">
        <x:v>239.43554866081283</x:v>
      </x:c>
      <x:c r="J108" s="18" t="n">
        <x:f>IF(ISNUMBER(I108),C108*I108,"n.a.")</x:f>
        <x:v>217168.04263535724</x:v>
      </x:c>
      <x:c r="K108" s="12" t="n">
        <x:f>IF(ISNUMBER(I108),C108,0)</x:f>
        <x:v>907</x:v>
      </x:c>
    </x:row>
    <x:row r="109" ht="25" customHeight="1">
      <x:c r="A109" s="8" t="str">
        <x:v>Grumentum</x:v>
      </x:c>
      <x:c r="B109" s="8" t="str">
        <x:v>Augusta Emerita</x:v>
      </x:c>
      <x:c r="C109" s="11" t="n">
        <x:v>14841</x:v>
      </x:c>
      <x:c r="D109" s="15" t="n">
        <x:v>239.68944509621087</x:v>
      </x:c>
      <x:c r="E109" s="17" t="n">
        <x:f>C109*D109</x:f>
        <x:v>3557231.0546728657</x:v>
      </x:c>
      <x:c r="F109" s="11" t="n">
        <x:f>F108+C109</x:f>
        <x:v>2851626</x:v>
      </x:c>
      <x:c r="G109" s="23" t="n">
        <x:f>F109/SUM($C$5:$C$111)</x:f>
        <x:v>0.9963627291899892</x:v>
      </x:c>
      <x:c r="H109" s="27" t="n">
        <x:f>IF(G109&gt;=0.9,1,0)</x:f>
        <x:v>1</x:v>
      </x:c>
      <x:c r="I109" s="15" t="n">
        <x:v>239.68944509621087</x:v>
      </x:c>
      <x:c r="J109" s="17" t="n">
        <x:f>IF(ISNUMBER(I109),C109*I109,"n.a.")</x:f>
        <x:v>3557231.0546728657</x:v>
      </x:c>
      <x:c r="K109" s="11" t="n">
        <x:f>IF(ISNUMBER(I109),C109,0)</x:f>
        <x:v>14841</x:v>
      </x:c>
    </x:row>
    <x:row r="110" ht="25" customHeight="1">
      <x:c r="A110" s="2" t="str">
        <x:v>Grumentum</x:v>
      </x:c>
      <x:c r="B110" s="2" t="str">
        <x:v>Italica</x:v>
      </x:c>
      <x:c r="C110" s="12" t="n">
        <x:v>7582</x:v>
      </x:c>
      <x:c r="D110" s="16" t="n">
        <x:v>248.78848852903297</x:v>
      </x:c>
      <x:c r="E110" s="18" t="n">
        <x:f>C110*D110</x:f>
        <x:v>1886314.320027128</x:v>
      </x:c>
      <x:c r="F110" s="12" t="n">
        <x:f>F109+C110</x:f>
        <x:v>2859208</x:v>
      </x:c>
      <x:c r="G110" s="24" t="n">
        <x:f>F110/SUM($C$5:$C$111)</x:f>
        <x:v>0.9990118922333612</x:v>
      </x:c>
      <x:c r="H110" s="28" t="n">
        <x:f>IF(G110&gt;=0.9,1,0)</x:f>
        <x:v>1</x:v>
      </x:c>
      <x:c r="I110" s="16" t="n">
        <x:v>248.78848852903297</x:v>
      </x:c>
      <x:c r="J110" s="18" t="n">
        <x:f>IF(ISNUMBER(I110),C110*I110,"n.a.")</x:f>
        <x:v>1886314.320027128</x:v>
      </x:c>
      <x:c r="K110" s="12" t="n">
        <x:f>IF(ISNUMBER(I110),C110,0)</x:f>
        <x:v>7582</x:v>
      </x:c>
    </x:row>
    <x:row r="111" ht="25" customHeight="1">
      <x:c r="A111" s="8" t="str">
        <x:v>Grumentum</x:v>
      </x:c>
      <x:c r="B111" s="8" t="str">
        <x:v>Conimbriga</x:v>
      </x:c>
      <x:c r="C111" s="11" t="n">
        <x:v>2828</x:v>
      </x:c>
      <x:c r="D111" s="15" t="n">
        <x:v>255.46380414923883</x:v>
      </x:c>
      <x:c r="E111" s="17" t="n">
        <x:f>C111*D111</x:f>
        <x:v>722451.6381340474</x:v>
      </x:c>
      <x:c r="F111" s="11" t="n">
        <x:f>F110+C111</x:f>
        <x:v>2862036</x:v>
      </x:c>
      <x:c r="G111" s="23" t="n">
        <x:f>F111/SUM($C$5:$C$111)</x:f>
        <x:v>1</x:v>
      </x:c>
      <x:c r="H111" s="27" t="n">
        <x:f>IF(G111&gt;=0.9,1,0)</x:f>
        <x:v>1</x:v>
      </x:c>
      <x:c r="I111" s="15" t="n">
        <x:v>255.4638041492388</x:v>
      </x:c>
      <x:c r="J111" s="17" t="n">
        <x:f>IF(ISNUMBER(I111),C111*I111,"n.a.")</x:f>
        <x:v>722451.6381340473</x:v>
      </x:c>
      <x:c r="K111" s="11" t="n">
        <x:f>IF(ISNUMBER(I111),C111,0)</x:f>
        <x:v>2828</x:v>
      </x:c>
    </x:row>
    <x:row r="112" ht="25" customHeight="1">
      <x:c r="A112" s="2" t="str">
        <x:v>Venusia</x:v>
      </x:c>
      <x:c r="B112" s="2" t="str">
        <x:v>Venusia</x:v>
      </x:c>
      <x:c r="C112" s="12" t="n">
        <x:v>6567</x:v>
      </x:c>
      <x:c r="D112" s="16" t="n">
        <x:v>0</x:v>
      </x:c>
      <x:c r="E112" s="18" t="n">
        <x:f>C112*D112</x:f>
        <x:v>0</x:v>
      </x:c>
      <x:c r="F112" s="12" t="n">
        <x:f>C112</x:f>
        <x:v>6567</x:v>
      </x:c>
      <x:c r="G112" s="24" t="n">
        <x:f>F112/SUM($C$112:$C$218)</x:f>
        <x:v>0.002294520404355501</x:v>
      </x:c>
      <x:c r="H112" s="28" t="n">
        <x:f>IF(G112&gt;=0.9,1,0)</x:f>
        <x:v>0</x:v>
      </x:c>
      <x:c r="I112" s="16" t="n">
        <x:v>0</x:v>
      </x:c>
      <x:c r="J112" s="18" t="n">
        <x:f>IF(ISNUMBER(I112),C112*I112,"n.a.")</x:f>
        <x:v>0</x:v>
      </x:c>
      <x:c r="K112" s="12" t="n">
        <x:f>IF(ISNUMBER(I112),C112,0)</x:f>
        <x:v>6567</x:v>
      </x:c>
    </x:row>
    <x:row r="113" ht="25" customHeight="1">
      <x:c r="A113" s="8" t="str">
        <x:v>Venusia</x:v>
      </x:c>
      <x:c r="B113" s="8" t="str">
        <x:v>Herdoniae</x:v>
      </x:c>
      <x:c r="C113" s="11" t="n">
        <x:v>2138</x:v>
      </x:c>
      <x:c r="D113" s="15" t="n">
        <x:v>4.225728488752558</x:v>
      </x:c>
      <x:c r="E113" s="17" t="n">
        <x:f>C113*D113</x:f>
        <x:v>9034.607508952968</x:v>
      </x:c>
      <x:c r="F113" s="11" t="n">
        <x:f>F112+C113</x:f>
        <x:v>8705</x:v>
      </x:c>
      <x:c r="G113" s="23" t="n">
        <x:f>F113/SUM($C$112:$C$218)</x:f>
        <x:v>0.003041541056786148</x:v>
      </x:c>
      <x:c r="H113" s="27" t="n">
        <x:f>IF(G113&gt;=0.9,1,0)</x:f>
        <x:v>0</x:v>
      </x:c>
      <x:c r="I113" s="15" t="n">
        <x:v>4.225728488752558</x:v>
      </x:c>
      <x:c r="J113" s="17" t="n">
        <x:f>IF(ISNUMBER(I113),C113*I113,"n.a.")</x:f>
        <x:v>9034.607508952968</x:v>
      </x:c>
      <x:c r="K113" s="11" t="n">
        <x:f>IF(ISNUMBER(I113),C113,0)</x:f>
        <x:v>2138</x:v>
      </x:c>
    </x:row>
    <x:row r="114" ht="25" customHeight="1">
      <x:c r="A114" s="2" t="str">
        <x:v>Venusia</x:v>
      </x:c>
      <x:c r="B114" s="2" t="str">
        <x:v>Grumentum</x:v>
      </x:c>
      <x:c r="C114" s="12" t="n">
        <x:v>4471</x:v>
      </x:c>
      <x:c r="D114" s="16" t="n">
        <x:v>11.648749400719025</x:v>
      </x:c>
      <x:c r="E114" s="18" t="n">
        <x:f>C114*D114</x:f>
        <x:v>52081.55857061476</x:v>
      </x:c>
      <x:c r="F114" s="12" t="n">
        <x:f>F113+C114</x:f>
        <x:v>13176</x:v>
      </x:c>
      <x:c r="G114" s="24" t="n">
        <x:f>F114/SUM($C$112:$C$218)</x:f>
        <x:v>0.0046037156765323705</x:v>
      </x:c>
      <x:c r="H114" s="28" t="n">
        <x:f>IF(G114&gt;=0.9,1,0)</x:f>
        <x:v>0</x:v>
      </x:c>
      <x:c r="I114" s="16" t="n">
        <x:v>11.648749400719025</x:v>
      </x:c>
      <x:c r="J114" s="18" t="n">
        <x:f>IF(ISNUMBER(I114),C114*I114,"n.a.")</x:f>
        <x:v>52081.55857061476</x:v>
      </x:c>
      <x:c r="K114" s="12" t="n">
        <x:f>IF(ISNUMBER(I114),C114,0)</x:f>
        <x:v>4471</x:v>
      </x:c>
    </x:row>
    <x:row r="115" ht="25" customHeight="1">
      <x:c r="A115" s="8" t="str">
        <x:v>Venusia</x:v>
      </x:c>
      <x:c r="B115" s="8" t="str">
        <x:v>Pompeii</x:v>
      </x:c>
      <x:c r="C115" s="11" t="n">
        <x:v>9938</x:v>
      </x:c>
      <x:c r="D115" s="15" t="n">
        <x:v>16.121422232893995</x:v>
      </x:c>
      <x:c r="E115" s="17" t="n">
        <x:f>C115*D115</x:f>
        <x:v>160214.69415050052</x:v>
      </x:c>
      <x:c r="F115" s="11" t="n">
        <x:f>F114+C115</x:f>
        <x:v>23114</x:v>
      </x:c>
      <x:c r="G115" s="23" t="n">
        <x:f>F115/SUM($C$112:$C$218)</x:f>
        <x:v>0.008076068924360141</x:v>
      </x:c>
      <x:c r="H115" s="27" t="n">
        <x:f>IF(G115&gt;=0.9,1,0)</x:f>
        <x:v>0</x:v>
      </x:c>
      <x:c r="I115" s="15" t="n">
        <x:v>16.121422232893995</x:v>
      </x:c>
      <x:c r="J115" s="17" t="n">
        <x:f>IF(ISNUMBER(I115),C115*I115,"n.a.")</x:f>
        <x:v>160214.69415050052</x:v>
      </x:c>
      <x:c r="K115" s="11" t="n">
        <x:f>IF(ISNUMBER(I115),C115,0)</x:f>
        <x:v>9938</x:v>
      </x:c>
    </x:row>
    <x:row r="116" ht="40" customHeight="1">
      <x:c r="A116" s="2" t="str">
        <x:v>Venusia</x:v>
      </x:c>
      <x:c r="B116" s="19" t="str">
        <x:v>Neapolis (Italia (I Latium and Campania))</x:v>
      </x:c>
      <x:c r="C116" s="12" t="n">
        <x:v>15086</x:v>
      </x:c>
      <x:c r="D116" s="16" t="n">
        <x:v>17.237975182848192</x:v>
      </x:c>
      <x:c r="E116" s="18" t="n">
        <x:f>C116*D116</x:f>
        <x:v>260052.09360844782</x:v>
      </x:c>
      <x:c r="F116" s="12" t="n">
        <x:f>F115+C116</x:f>
        <x:v>38200</x:v>
      </x:c>
      <x:c r="G116" s="24" t="n">
        <x:f>F116/SUM($C$112:$C$218)</x:f>
        <x:v>0.013347141685150011</x:v>
      </x:c>
      <x:c r="H116" s="28" t="n">
        <x:f>IF(G116&gt;=0.9,1,0)</x:f>
        <x:v>0</x:v>
      </x:c>
      <x:c r="I116" s="16" t="n">
        <x:v>17.237975182848192</x:v>
      </x:c>
      <x:c r="J116" s="18" t="n">
        <x:f>IF(ISNUMBER(I116),C116*I116,"n.a.")</x:f>
        <x:v>260052.09360844782</x:v>
      </x:c>
      <x:c r="K116" s="12" t="n">
        <x:f>IF(ISNUMBER(I116),C116,0)</x:f>
        <x:v>15086</x:v>
      </x:c>
    </x:row>
    <x:row r="117" ht="25" customHeight="1">
      <x:c r="A117" s="8" t="str">
        <x:v>Venusia</x:v>
      </x:c>
      <x:c r="B117" s="8" t="str">
        <x:v>Herculaneum</x:v>
      </x:c>
      <x:c r="C117" s="11" t="n">
        <x:v>7401</x:v>
      </x:c>
      <x:c r="D117" s="15" t="n">
        <x:v>17.267752489586574</x:v>
      </x:c>
      <x:c r="E117" s="17" t="n">
        <x:f>C117*D117</x:f>
        <x:v>127798.63617543023</x:v>
      </x:c>
      <x:c r="F117" s="11" t="n">
        <x:f>F116+C117</x:f>
        <x:v>45601</x:v>
      </x:c>
      <x:c r="G117" s="23" t="n">
        <x:f>F117/SUM($C$112:$C$218)</x:f>
        <x:v>0.01593306303624413</x:v>
      </x:c>
      <x:c r="H117" s="27" t="n">
        <x:f>IF(G117&gt;=0.9,1,0)</x:f>
        <x:v>0</x:v>
      </x:c>
      <x:c r="I117" s="15" t="n">
        <x:v>17.267752489586574</x:v>
      </x:c>
      <x:c r="J117" s="17" t="n">
        <x:f>IF(ISNUMBER(I117),C117*I117,"n.a.")</x:f>
        <x:v>127798.63617543023</x:v>
      </x:c>
      <x:c r="K117" s="11" t="n">
        <x:f>IF(ISNUMBER(I117),C117,0)</x:f>
        <x:v>7401</x:v>
      </x:c>
    </x:row>
    <x:row r="118" ht="25" customHeight="1">
      <x:c r="A118" s="2" t="str">
        <x:v>Venusia</x:v>
      </x:c>
      <x:c r="B118" s="2" t="str">
        <x:v>Surrentum</x:v>
      </x:c>
      <x:c r="C118" s="12" t="n">
        <x:v>2601</x:v>
      </x:c>
      <x:c r="D118" s="16" t="n">
        <x:v>18.53595695838627</x:v>
      </x:c>
      <x:c r="E118" s="18" t="n">
        <x:f>C118*D118</x:f>
        <x:v>48212.02404876269</x:v>
      </x:c>
      <x:c r="F118" s="12" t="n">
        <x:f>F117+C118</x:f>
        <x:v>48202</x:v>
      </x:c>
      <x:c r="G118" s="24" t="n">
        <x:f>F118/SUM($C$112:$C$218)</x:f>
        <x:v>0.01684185663632463</x:v>
      </x:c>
      <x:c r="H118" s="28" t="n">
        <x:f>IF(G118&gt;=0.9,1,0)</x:f>
        <x:v>0</x:v>
      </x:c>
      <x:c r="I118" s="16" t="n">
        <x:v>18.53595695838627</x:v>
      </x:c>
      <x:c r="J118" s="18" t="n">
        <x:f>IF(ISNUMBER(I118),C118*I118,"n.a.")</x:f>
        <x:v>48212.02404876269</x:v>
      </x:c>
      <x:c r="K118" s="12" t="n">
        <x:f>IF(ISNUMBER(I118),C118,0)</x:f>
        <x:v>2601</x:v>
      </x:c>
    </x:row>
    <x:row r="119" ht="25" customHeight="1">
      <x:c r="A119" s="8" t="str">
        <x:v>Venusia</x:v>
      </x:c>
      <x:c r="B119" s="8" t="str">
        <x:v>Paestum</x:v>
      </x:c>
      <x:c r="C119" s="11" t="n">
        <x:v>26781</x:v>
      </x:c>
      <x:c r="D119" s="15" t="n">
        <x:v>18.608394867370237</x:v>
      </x:c>
      <x:c r="E119" s="17" t="n">
        <x:f>C119*D119</x:f>
        <x:v>498351.4229430423</x:v>
      </x:c>
      <x:c r="F119" s="11" t="n">
        <x:f>F118+C119</x:f>
        <x:v>74983</x:v>
      </x:c>
      <x:c r="G119" s="23" t="n">
        <x:f>F119/SUM($C$112:$C$218)</x:f>
        <x:v>0.026199181282136212</x:v>
      </x:c>
      <x:c r="H119" s="27" t="n">
        <x:f>IF(G119&gt;=0.9,1,0)</x:f>
        <x:v>0</x:v>
      </x:c>
      <x:c r="I119" s="15" t="n">
        <x:v>18.608394867370237</x:v>
      </x:c>
      <x:c r="J119" s="17" t="n">
        <x:f>IF(ISNUMBER(I119),C119*I119,"n.a.")</x:f>
        <x:v>498351.4229430423</x:v>
      </x:c>
      <x:c r="K119" s="11" t="n">
        <x:f>IF(ISNUMBER(I119),C119,0)</x:f>
        <x:v>26781</x:v>
      </x:c>
    </x:row>
    <x:row r="120" ht="25" customHeight="1">
      <x:c r="A120" s="2" t="str">
        <x:v>Venusia</x:v>
      </x:c>
      <x:c r="B120" s="2" t="str">
        <x:v>Venafrum</x:v>
      </x:c>
      <x:c r="C120" s="12" t="n">
        <x:v>3469</x:v>
      </x:c>
      <x:c r="D120" s="16" t="n">
        <x:v>19.183446374693293</x:v>
      </x:c>
      <x:c r="E120" s="18" t="n">
        <x:f>C120*D120</x:f>
        <x:v>66547.37547381103</x:v>
      </x:c>
      <x:c r="F120" s="12" t="n">
        <x:f>F119+C120</x:f>
        <x:v>78452</x:v>
      </x:c>
      <x:c r="G120" s="24" t="n">
        <x:f>F120/SUM($C$112:$C$218)</x:f>
        <x:v>0.027411255483858345</x:v>
      </x:c>
      <x:c r="H120" s="28" t="n">
        <x:f>IF(G120&gt;=0.9,1,0)</x:f>
        <x:v>0</x:v>
      </x:c>
      <x:c r="I120" s="16" t="n">
        <x:v>19.183446374693293</x:v>
      </x:c>
      <x:c r="J120" s="18" t="n">
        <x:f>IF(ISNUMBER(I120),C120*I120,"n.a.")</x:f>
        <x:v>66547.37547381103</x:v>
      </x:c>
      <x:c r="K120" s="12" t="n">
        <x:f>IF(ISNUMBER(I120),C120,0)</x:f>
        <x:v>3469</x:v>
      </x:c>
    </x:row>
    <x:row r="121" ht="25" customHeight="1">
      <x:c r="A121" s="8" t="str">
        <x:v>Venusia</x:v>
      </x:c>
      <x:c r="B121" s="8" t="str">
        <x:v>Asculum</x:v>
      </x:c>
      <x:c r="C121" s="11" t="n">
        <x:v>5589</x:v>
      </x:c>
      <x:c r="D121" s="15" t="n">
        <x:v>27.43947630923675</x:v>
      </x:c>
      <x:c r="E121" s="17" t="n">
        <x:f>C121*D121</x:f>
        <x:v>153359.2330923242</x:v>
      </x:c>
      <x:c r="F121" s="11" t="n">
        <x:f>F120+C121</x:f>
        <x:v>84041</x:v>
      </x:c>
      <x:c r="G121" s="23" t="n">
        <x:f>F121/SUM($C$112:$C$218)</x:f>
        <x:v>0.029364061108944822</x:v>
      </x:c>
      <x:c r="H121" s="27" t="n">
        <x:f>IF(G121&gt;=0.9,1,0)</x:f>
        <x:v>0</x:v>
      </x:c>
      <x:c r="I121" s="15" t="n">
        <x:v>27.43947630923675</x:v>
      </x:c>
      <x:c r="J121" s="17" t="n">
        <x:f>IF(ISNUMBER(I121),C121*I121,"n.a.")</x:f>
        <x:v>153359.2330923242</x:v>
      </x:c>
      <x:c r="K121" s="11" t="n">
        <x:f>IF(ISNUMBER(I121),C121,0)</x:f>
        <x:v>5589</x:v>
      </x:c>
    </x:row>
    <x:row r="122" ht="25" customHeight="1">
      <x:c r="A122" s="2" t="str">
        <x:v>Venusia</x:v>
      </x:c>
      <x:c r="B122" s="2" t="str">
        <x:v>Alba Fucentia</x:v>
      </x:c>
      <x:c r="C122" s="12" t="n">
        <x:v>4471</x:v>
      </x:c>
      <x:c r="D122" s="16" t="n">
        <x:v>30.75956866572663</x:v>
      </x:c>
      <x:c r="E122" s="18" t="n">
        <x:f>C122*D122</x:f>
        <x:v>137526.03150446375</x:v>
      </x:c>
      <x:c r="F122" s="12" t="n">
        <x:f>F121+C122</x:f>
        <x:v>88512</x:v>
      </x:c>
      <x:c r="G122" s="24" t="n">
        <x:f>F122/SUM($C$112:$C$218)</x:f>
        <x:v>0.030926235728691045</x:v>
      </x:c>
      <x:c r="H122" s="28" t="n">
        <x:f>IF(G122&gt;=0.9,1,0)</x:f>
        <x:v>0</x:v>
      </x:c>
      <x:c r="I122" s="16" t="n">
        <x:v>30.759568665726626</x:v>
      </x:c>
      <x:c r="J122" s="18" t="n">
        <x:f>IF(ISNUMBER(I122),C122*I122,"n.a.")</x:f>
        <x:v>137526.03150446375</x:v>
      </x:c>
      <x:c r="K122" s="12" t="n">
        <x:f>IF(ISNUMBER(I122),C122,0)</x:f>
        <x:v>4471</x:v>
      </x:c>
    </x:row>
    <x:row r="123" ht="25" customHeight="1">
      <x:c r="A123" s="8" t="str">
        <x:v>Venusia</x:v>
      </x:c>
      <x:c r="B123" s="8" t="str">
        <x:v>Praeneste</x:v>
      </x:c>
      <x:c r="C123" s="11" t="n">
        <x:v>6567</x:v>
      </x:c>
      <x:c r="D123" s="15" t="n">
        <x:v>30.900754671172734</x:v>
      </x:c>
      <x:c r="E123" s="17" t="n">
        <x:f>C123*D123</x:f>
        <x:v>202925.25592559134</x:v>
      </x:c>
      <x:c r="F123" s="11" t="n">
        <x:f>F122+C123</x:f>
        <x:v>95079</x:v>
      </x:c>
      <x:c r="G123" s="23" t="n">
        <x:f>F123/SUM($C$112:$C$218)</x:f>
        <x:v>0.03322075613304654</x:v>
      </x:c>
      <x:c r="H123" s="27" t="n">
        <x:f>IF(G123&gt;=0.9,1,0)</x:f>
        <x:v>0</x:v>
      </x:c>
      <x:c r="I123" s="15" t="n">
        <x:v>30.900754671172734</x:v>
      </x:c>
      <x:c r="J123" s="17" t="n">
        <x:f>IF(ISNUMBER(I123),C123*I123,"n.a.")</x:f>
        <x:v>202925.25592559134</x:v>
      </x:c>
      <x:c r="K123" s="11" t="n">
        <x:f>IF(ISNUMBER(I123),C123,0)</x:f>
        <x:v>6567</x:v>
      </x:c>
    </x:row>
    <x:row r="124" ht="25" customHeight="1">
      <x:c r="A124" s="2" t="str">
        <x:v>Venusia</x:v>
      </x:c>
      <x:c r="B124" s="2" t="str">
        <x:v>Roma</x:v>
      </x:c>
      <x:c r="C124" s="12" t="n">
        <x:v>923406</x:v>
      </x:c>
      <x:c r="D124" s="16" t="n">
        <x:v>33.45061322064436</x:v>
      </x:c>
      <x:c r="E124" s="18" t="n">
        <x:f>C124*D124</x:f>
        <x:v>30888496.951622322</x:v>
      </x:c>
      <x:c r="F124" s="12" t="n">
        <x:f>F123+C124</x:f>
        <x:v>1018485</x:v>
      </x:c>
      <x:c r="G124" s="24" t="n">
        <x:f>F124/SUM($C$112:$C$218)</x:f>
        <x:v>0.3558603036439793</x:v>
      </x:c>
      <x:c r="H124" s="28" t="n">
        <x:f>IF(G124&gt;=0.9,1,0)</x:f>
        <x:v>0</x:v>
      </x:c>
      <x:c r="I124" s="16" t="n">
        <x:v>33.45061322064436</x:v>
      </x:c>
      <x:c r="J124" s="18" t="n">
        <x:f>IF(ISNUMBER(I124),C124*I124,"n.a.")</x:f>
        <x:v>30888496.951622322</x:v>
      </x:c>
      <x:c r="K124" s="12" t="n">
        <x:f>IF(ISNUMBER(I124),C124,0)</x:f>
        <x:v>923406</x:v>
      </x:c>
    </x:row>
    <x:row r="125" ht="25" customHeight="1">
      <x:c r="A125" s="8" t="str">
        <x:v>Venusia</x:v>
      </x:c>
      <x:c r="B125" s="8" t="str">
        <x:v>Ostia</x:v>
      </x:c>
      <x:c r="C125" s="11" t="n">
        <x:v>35017</x:v>
      </x:c>
      <x:c r="D125" s="15" t="n">
        <x:v>34.78887826406202</x:v>
      </x:c>
      <x:c r="E125" s="17" t="n">
        <x:f>C125*D125</x:f>
        <x:v>1218202.1501726597</x:v>
      </x:c>
      <x:c r="F125" s="11" t="n">
        <x:f>F124+C125</x:f>
        <x:v>1053502</x:v>
      </x:c>
      <x:c r="G125" s="23" t="n">
        <x:f>F125/SUM($C$112:$C$218)</x:f>
        <x:v>0.36809529998923846</x:v>
      </x:c>
      <x:c r="H125" s="27" t="n">
        <x:f>IF(G125&gt;=0.9,1,0)</x:f>
        <x:v>0</x:v>
      </x:c>
      <x:c r="I125" s="15" t="n">
        <x:v>34.78887826406202</x:v>
      </x:c>
      <x:c r="J125" s="17" t="n">
        <x:f>IF(ISNUMBER(I125),C125*I125,"n.a.")</x:f>
        <x:v>1218202.1501726597</x:v>
      </x:c>
      <x:c r="K125" s="11" t="n">
        <x:f>IF(ISNUMBER(I125),C125,0)</x:f>
        <x:v>35017</x:v>
      </x:c>
    </x:row>
    <x:row r="126" ht="25" customHeight="1">
      <x:c r="A126" s="2" t="str">
        <x:v>Venusia</x:v>
      </x:c>
      <x:c r="B126" s="2" t="str">
        <x:v>Carthago</x:v>
      </x:c>
      <x:c r="C126" s="12" t="n">
        <x:v>102170</x:v>
      </x:c>
      <x:c r="D126" s="16" t="n">
        <x:v>42.65368932597827</x:v>
      </x:c>
      <x:c r="E126" s="18" t="n">
        <x:f>C126*D126</x:f>
        <x:v>4357927.4384352</x:v>
      </x:c>
      <x:c r="F126" s="12" t="n">
        <x:f>F125+C126</x:f>
        <x:v>1155672</x:v>
      </x:c>
      <x:c r="G126" s="24" t="n">
        <x:f>F126/SUM($C$112:$C$218)</x:f>
        <x:v>0.4037936629727928</x:v>
      </x:c>
      <x:c r="H126" s="28" t="n">
        <x:f>IF(G126&gt;=0.9,1,0)</x:f>
        <x:v>0</x:v>
      </x:c>
      <x:c r="I126" s="16" t="n">
        <x:v>642.2287770518943</x:v>
      </x:c>
      <x:c r="J126" s="18" t="n">
        <x:f>IF(ISNUMBER(I126),C126*I126,"n.a.")</x:f>
        <x:v>65616514.15139204</x:v>
      </x:c>
      <x:c r="K126" s="12" t="n">
        <x:f>IF(ISNUMBER(I126),C126,0)</x:f>
        <x:v>102170</x:v>
      </x:c>
    </x:row>
    <x:row r="127" ht="25" customHeight="1">
      <x:c r="A127" s="8" t="str">
        <x:v>Venusia</x:v>
      </x:c>
      <x:c r="B127" s="8" t="str">
        <x:v>Thuburbo Maius</x:v>
      </x:c>
      <x:c r="C127" s="11" t="n">
        <x:v>3085</x:v>
      </x:c>
      <x:c r="D127" s="15" t="n">
        <x:v>49.19683788539803</x:v>
      </x:c>
      <x:c r="E127" s="17" t="n">
        <x:f>C127*D127</x:f>
        <x:v>151772.24487645293</x:v>
      </x:c>
      <x:c r="F127" s="11" t="n">
        <x:f>F126+C127</x:f>
        <x:v>1158757</x:v>
      </x:c>
      <x:c r="G127" s="23" t="n">
        <x:f>F127/SUM($C$112:$C$218)</x:f>
        <x:v>0.4048715669544338</x:v>
      </x:c>
      <x:c r="H127" s="27" t="n">
        <x:f>IF(G127&gt;=0.9,1,0)</x:f>
        <x:v>0</x:v>
      </x:c>
      <x:c r="I127" s="15" t="n">
        <x:v>637.1616920863387</x:v>
      </x:c>
      <x:c r="J127" s="17" t="n">
        <x:f>IF(ISNUMBER(I127),C127*I127,"n.a.")</x:f>
        <x:v>1965643.8200863549</x:v>
      </x:c>
      <x:c r="K127" s="11" t="n">
        <x:f>IF(ISNUMBER(I127),C127,0)</x:f>
        <x:v>3085</x:v>
      </x:c>
    </x:row>
    <x:row r="128" ht="25" customHeight="1">
      <x:c r="A128" s="2" t="str">
        <x:v>Venusia</x:v>
      </x:c>
      <x:c r="B128" s="2" t="str">
        <x:v>Tyndaris</x:v>
      </x:c>
      <x:c r="C128" s="12" t="n">
        <x:v>3937</x:v>
      </x:c>
      <x:c r="D128" s="16" t="n">
        <x:v>49.34592825940499</x:v>
      </x:c>
      <x:c r="E128" s="18" t="n">
        <x:f>C128*D128</x:f>
        <x:v>194274.91955727746</x:v>
      </x:c>
      <x:c r="F128" s="12" t="n">
        <x:f>F127+C128</x:f>
        <x:v>1162694</x:v>
      </x:c>
      <x:c r="G128" s="24" t="n">
        <x:f>F128/SUM($C$112:$C$218)</x:f>
        <x:v>0.4062471611118798</x:v>
      </x:c>
      <x:c r="H128" s="28" t="n">
        <x:f>IF(G128&gt;=0.9,1,0)</x:f>
        <x:v>0</x:v>
      </x:c>
      <x:c r="I128" s="16" t="str">
        <x:v>n.a.</x:v>
      </x:c>
      <x:c r="J128" s="18" t="str">
        <x:f>IF(ISNUMBER(I128),C128*I128,"n.a.")</x:f>
        <x:v>n.a.</x:v>
      </x:c>
      <x:c r="K128" s="12" t="n">
        <x:f>IF(ISNUMBER(I128),C128,0)</x:f>
        <x:v>0</x:v>
      </x:c>
    </x:row>
    <x:row r="129" ht="25" customHeight="1">
      <x:c r="A129" s="8" t="str">
        <x:v>Venusia</x:v>
      </x:c>
      <x:c r="B129" s="8" t="str">
        <x:v>Bononia</x:v>
      </x:c>
      <x:c r="C129" s="11" t="n">
        <x:v>5782</x:v>
      </x:c>
      <x:c r="D129" s="15" t="n">
        <x:v>49.95862164987002</x:v>
      </x:c>
      <x:c r="E129" s="17" t="n">
        <x:f>C129*D129</x:f>
        <x:v>288860.75037954847</x:v>
      </x:c>
      <x:c r="F129" s="11" t="n">
        <x:f>F128+C129</x:f>
        <x:v>1168476</x:v>
      </x:c>
      <x:c r="G129" s="23" t="n">
        <x:f>F129/SUM($C$112:$C$218)</x:f>
        <x:v>0.4082674012486216</x:v>
      </x:c>
      <x:c r="H129" s="27" t="n">
        <x:f>IF(G129&gt;=0.9,1,0)</x:f>
        <x:v>0</x:v>
      </x:c>
      <x:c r="I129" s="15" t="n">
        <x:v>49.95862164987002</x:v>
      </x:c>
      <x:c r="J129" s="17" t="n">
        <x:f>IF(ISNUMBER(I129),C129*I129,"n.a.")</x:f>
        <x:v>288860.75037954847</x:v>
      </x:c>
      <x:c r="K129" s="11" t="n">
        <x:f>IF(ISNUMBER(I129),C129,0)</x:f>
        <x:v>5782</x:v>
      </x:c>
    </x:row>
    <x:row r="130" ht="25" customHeight="1">
      <x:c r="A130" s="2" t="str">
        <x:v>Venusia</x:v>
      </x:c>
      <x:c r="B130" s="2" t="str">
        <x:v>Thysdrus</x:v>
      </x:c>
      <x:c r="C130" s="12" t="n">
        <x:v>6034</x:v>
      </x:c>
      <x:c r="D130" s="16" t="n">
        <x:v>50.4777983571072</x:v>
      </x:c>
      <x:c r="E130" s="18" t="n">
        <x:f>C130*D130</x:f>
        <x:v>304583.0352867848</x:v>
      </x:c>
      <x:c r="F130" s="12" t="n">
        <x:f>F129+C130</x:f>
        <x:v>1174510</x:v>
      </x:c>
      <x:c r="G130" s="24" t="n">
        <x:f>F130/SUM($C$112:$C$218)</x:f>
        <x:v>0.4103756905922916</x:v>
      </x:c>
      <x:c r="H130" s="28" t="n">
        <x:f>IF(G130&gt;=0.9,1,0)</x:f>
        <x:v>0</x:v>
      </x:c>
      <x:c r="I130" s="16" t="n">
        <x:v>626.0545870768769</x:v>
      </x:c>
      <x:c r="J130" s="18" t="n">
        <x:f>IF(ISNUMBER(I130),C130*I130,"n.a.")</x:f>
        <x:v>3777613.3784218756</x:v>
      </x:c>
      <x:c r="K130" s="12" t="n">
        <x:f>IF(ISNUMBER(I130),C130,0)</x:f>
        <x:v>6034</x:v>
      </x:c>
    </x:row>
    <x:row r="131" ht="25" customHeight="1">
      <x:c r="A131" s="8" t="str">
        <x:v>Venusia</x:v>
      </x:c>
      <x:c r="B131" s="8" t="str">
        <x:v>Thugga</x:v>
      </x:c>
      <x:c r="C131" s="11" t="n">
        <x:v>3085</x:v>
      </x:c>
      <x:c r="D131" s="15" t="n">
        <x:v>54.11369772427624</x:v>
      </x:c>
      <x:c r="E131" s="17" t="n">
        <x:f>C131*D131</x:f>
        <x:v>166940.7574793922</x:v>
      </x:c>
      <x:c r="F131" s="11" t="n">
        <x:f>F130+C131</x:f>
        <x:v>1177595</x:v>
      </x:c>
      <x:c r="G131" s="23" t="n">
        <x:f>F131/SUM($C$112:$C$218)</x:f>
        <x:v>0.41145359457393266</x:v>
      </x:c>
      <x:c r="H131" s="27" t="n">
        <x:f>IF(G131&gt;=0.9,1,0)</x:f>
        <x:v>0</x:v>
      </x:c>
      <x:c r="I131" s="15" t="n">
        <x:v>640.1965778752577</x:v>
      </x:c>
      <x:c r="J131" s="17" t="n">
        <x:f>IF(ISNUMBER(I131),C131*I131,"n.a.")</x:f>
        <x:v>1975006.44274517</x:v>
      </x:c>
      <x:c r="K131" s="11" t="n">
        <x:f>IF(ISNUMBER(I131),C131,0)</x:f>
        <x:v>3085</x:v>
      </x:c>
    </x:row>
    <x:row r="132" ht="25" customHeight="1">
      <x:c r="A132" s="2" t="str">
        <x:v>Venusia</x:v>
      </x:c>
      <x:c r="B132" s="2" t="str">
        <x:v>Alexandria (Aegyptus)</x:v>
      </x:c>
      <x:c r="C132" s="12" t="n">
        <x:v>410535</x:v>
      </x:c>
      <x:c r="D132" s="16" t="n">
        <x:v>54.891766568074615</x:v>
      </x:c>
      <x:c r="E132" s="18" t="n">
        <x:f>C132*D132</x:f>
        <x:v>22534991.388024513</x:v>
      </x:c>
      <x:c r="F132" s="12" t="n">
        <x:f>F131+C132</x:f>
        <x:v>1588130</x:v>
      </x:c>
      <x:c r="G132" s="24" t="n">
        <x:f>F132/SUM($C$112:$C$218)</x:f>
        <x:v>0.5548951865035939</x:v>
      </x:c>
      <x:c r="H132" s="28" t="n">
        <x:f>IF(G132&gt;=0.9,1,0)</x:f>
        <x:v>0</x:v>
      </x:c>
      <x:c r="I132" s="16" t="n">
        <x:v>418.99794080043785</x:v>
      </x:c>
      <x:c r="J132" s="18" t="n">
        <x:f>IF(ISNUMBER(I132),C132*I132,"n.a.")</x:f>
        <x:v>172013319.62650776</x:v>
      </x:c>
      <x:c r="K132" s="12" t="n">
        <x:f>IF(ISNUMBER(I132),C132,0)</x:f>
        <x:v>410535</x:v>
      </x:c>
    </x:row>
    <x:row r="133" ht="25" customHeight="1">
      <x:c r="A133" s="8" t="str">
        <x:v>Venusia</x:v>
      </x:c>
      <x:c r="B133" s="8" t="str">
        <x:v>Sufetula</x:v>
      </x:c>
      <x:c r="C133" s="11" t="n">
        <x:v>7037</x:v>
      </x:c>
      <x:c r="D133" s="15" t="n">
        <x:v>58.92248713749942</x:v>
      </x:c>
      <x:c r="E133" s="17" t="n">
        <x:f>C133*D133</x:f>
        <x:v>414637.5419865834</x:v>
      </x:c>
      <x:c r="F133" s="11" t="n">
        <x:f>F132+C133</x:f>
        <x:v>1595167</x:v>
      </x:c>
      <x:c r="G133" s="23" t="n">
        <x:f>F133/SUM($C$112:$C$218)</x:f>
        <x:v>0.5573539256669029</x:v>
      </x:c>
      <x:c r="H133" s="27" t="n">
        <x:f>IF(G133&gt;=0.9,1,0)</x:f>
        <x:v>0</x:v>
      </x:c>
      <x:c r="I133" s="15" t="n">
        <x:v>627.6313848779931</x:v>
      </x:c>
      <x:c r="J133" s="17" t="n">
        <x:f>IF(ISNUMBER(I133),C133*I133,"n.a.")</x:f>
        <x:v>4416642.055386438</x:v>
      </x:c>
      <x:c r="K133" s="11" t="n">
        <x:f>IF(ISNUMBER(I133),C133,0)</x:f>
        <x:v>7037</x:v>
      </x:c>
    </x:row>
    <x:row r="134" ht="25" customHeight="1">
      <x:c r="A134" s="2" t="str">
        <x:v>Venusia</x:v>
      </x:c>
      <x:c r="B134" s="2" t="str">
        <x:v>Verona</x:v>
      </x:c>
      <x:c r="C134" s="12" t="n">
        <x:v>8209</x:v>
      </x:c>
      <x:c r="D134" s="16" t="n">
        <x:v>61.02850965503713</x:v>
      </x:c>
      <x:c r="E134" s="18" t="n">
        <x:f>C134*D134</x:f>
        <x:v>500983.0357581998</x:v>
      </x:c>
      <x:c r="F134" s="12" t="n">
        <x:f>F133+C134</x:f>
        <x:v>1603376</x:v>
      </x:c>
      <x:c r="G134" s="24" t="n">
        <x:f>F134/SUM($C$112:$C$218)</x:f>
        <x:v>0.5602221635227509</x:v>
      </x:c>
      <x:c r="H134" s="28" t="n">
        <x:f>IF(G134&gt;=0.9,1,0)</x:f>
        <x:v>0</x:v>
      </x:c>
      <x:c r="I134" s="16" t="n">
        <x:v>61.028509655037126</x:v>
      </x:c>
      <x:c r="J134" s="18" t="n">
        <x:f>IF(ISNUMBER(I134),C134*I134,"n.a.")</x:f>
        <x:v>500983.03575819975</x:v>
      </x:c>
      <x:c r="K134" s="12" t="n">
        <x:f>IF(ISNUMBER(I134),C134,0)</x:f>
        <x:v>8209</x:v>
      </x:c>
    </x:row>
    <x:row r="135" ht="25" customHeight="1">
      <x:c r="A135" s="8" t="str">
        <x:v>Venusia</x:v>
      </x:c>
      <x:c r="B135" s="8" t="str">
        <x:v>Cremona</x:v>
      </x:c>
      <x:c r="C135" s="11" t="n">
        <x:v>9280</x:v>
      </x:c>
      <x:c r="D135" s="15" t="n">
        <x:v>61.36989624917544</x:v>
      </x:c>
      <x:c r="E135" s="17" t="n">
        <x:f>C135*D135</x:f>
        <x:v>569512.6371923481</x:v>
      </x:c>
      <x:c r="F135" s="11" t="n">
        <x:f>F134+C135</x:f>
        <x:v>1612656</x:v>
      </x:c>
      <x:c r="G135" s="23" t="n">
        <x:f>F135/SUM($C$112:$C$218)</x:f>
        <x:v>0.563464610508044</x:v>
      </x:c>
      <x:c r="H135" s="27" t="n">
        <x:f>IF(G135&gt;=0.9,1,0)</x:f>
        <x:v>0</x:v>
      </x:c>
      <x:c r="I135" s="15" t="n">
        <x:v>61.36989624917544</x:v>
      </x:c>
      <x:c r="J135" s="17" t="n">
        <x:f>IF(ISNUMBER(I135),C135*I135,"n.a.")</x:f>
        <x:v>569512.6371923481</x:v>
      </x:c>
      <x:c r="K135" s="11" t="n">
        <x:f>IF(ISNUMBER(I135),C135,0)</x:f>
        <x:v>9280</x:v>
      </x:c>
    </x:row>
    <x:row r="136" ht="25" customHeight="1">
      <x:c r="A136" s="2" t="str">
        <x:v>Venusia</x:v>
      </x:c>
      <x:c r="B136" s="2" t="str">
        <x:v>Luca</x:v>
      </x:c>
      <x:c r="C136" s="12" t="n">
        <x:v>7376</x:v>
      </x:c>
      <x:c r="D136" s="16" t="n">
        <x:v>61.402571968573</x:v>
      </x:c>
      <x:c r="E136" s="18" t="n">
        <x:f>C136*D136</x:f>
        <x:v>452905.37084019446</x:v>
      </x:c>
      <x:c r="F136" s="12" t="n">
        <x:f>F135+C136</x:f>
        <x:v>1620032</x:v>
      </x:c>
      <x:c r="G136" s="24" t="n">
        <x:f>F136/SUM($C$112:$C$218)</x:f>
        <x:v>0.5660417968187682</x:v>
      </x:c>
      <x:c r="H136" s="28" t="n">
        <x:f>IF(G136&gt;=0.9,1,0)</x:f>
        <x:v>0</x:v>
      </x:c>
      <x:c r="I136" s="16" t="n">
        <x:v>61.402571968573</x:v>
      </x:c>
      <x:c r="J136" s="18" t="n">
        <x:f>IF(ISNUMBER(I136),C136*I136,"n.a.")</x:f>
        <x:v>452905.37084019446</x:v>
      </x:c>
      <x:c r="K136" s="12" t="n">
        <x:f>IF(ISNUMBER(I136),C136,0)</x:f>
        <x:v>7376</x:v>
      </x:c>
    </x:row>
    <x:row r="137" ht="25" customHeight="1">
      <x:c r="A137" s="8" t="str">
        <x:v>Venusia</x:v>
      </x:c>
      <x:c r="B137" s="8" t="str">
        <x:v>Sabratha</x:v>
      </x:c>
      <x:c r="C137" s="11" t="n">
        <x:v>4837</x:v>
      </x:c>
      <x:c r="D137" s="15" t="n">
        <x:v>61.563629869100055</x:v>
      </x:c>
      <x:c r="E137" s="17" t="n">
        <x:f>C137*D137</x:f>
        <x:v>297783.27767683694</x:v>
      </x:c>
      <x:c r="F137" s="11" t="n">
        <x:f>F136+C137</x:f>
        <x:v>1624869</x:v>
      </x:c>
      <x:c r="G137" s="23" t="n">
        <x:f>F137/SUM($C$112:$C$218)</x:f>
        <x:v>0.5677318524295292</x:v>
      </x:c>
      <x:c r="H137" s="27" t="n">
        <x:f>IF(G137&gt;=0.9,1,0)</x:f>
        <x:v>0</x:v>
      </x:c>
      <x:c r="I137" s="15" t="n">
        <x:v>586.2808541806928</x:v>
      </x:c>
      <x:c r="J137" s="17" t="n">
        <x:f>IF(ISNUMBER(I137),C137*I137,"n.a.")</x:f>
        <x:v>2835840.491672011</x:v>
      </x:c>
      <x:c r="K137" s="11" t="n">
        <x:f>IF(ISNUMBER(I137),C137,0)</x:f>
        <x:v>4837</x:v>
      </x:c>
    </x:row>
    <x:row r="138" ht="25" customHeight="1">
      <x:c r="A138" s="2" t="str">
        <x:v>Venusia</x:v>
      </x:c>
      <x:c r="B138" s="2" t="str">
        <x:v>Placentia</x:v>
      </x:c>
      <x:c r="C138" s="12" t="n">
        <x:v>7790</x:v>
      </x:c>
      <x:c r="D138" s="16" t="n">
        <x:v>62.27003670687157</x:v>
      </x:c>
      <x:c r="E138" s="18" t="n">
        <x:f>C138*D138</x:f>
        <x:v>485083.5859465295</x:v>
      </x:c>
      <x:c r="F138" s="12" t="n">
        <x:f>F137+C138</x:f>
        <x:v>1632659</x:v>
      </x:c>
      <x:c r="G138" s="24" t="n">
        <x:f>F138/SUM($C$112:$C$218)</x:f>
        <x:v>0.5704536910087784</x:v>
      </x:c>
      <x:c r="H138" s="28" t="n">
        <x:f>IF(G138&gt;=0.9,1,0)</x:f>
        <x:v>0</x:v>
      </x:c>
      <x:c r="I138" s="16" t="n">
        <x:v>62.27003670687157</x:v>
      </x:c>
      <x:c r="J138" s="18" t="n">
        <x:f>IF(ISNUMBER(I138),C138*I138,"n.a.")</x:f>
        <x:v>485083.5859465295</x:v>
      </x:c>
      <x:c r="K138" s="12" t="n">
        <x:f>IF(ISNUMBER(I138),C138,0)</x:f>
        <x:v>7790</x:v>
      </x:c>
    </x:row>
    <x:row r="139" ht="25" customHeight="1">
      <x:c r="A139" s="8" t="str">
        <x:v>Venusia</x:v>
      </x:c>
      <x:c r="B139" s="8" t="str">
        <x:v>Samaria</x:v>
      </x:c>
      <x:c r="C139" s="11" t="n">
        <x:v>13694</x:v>
      </x:c>
      <x:c r="D139" s="15" t="n">
        <x:v>63.332823452875346</x:v>
      </x:c>
      <x:c r="E139" s="17" t="n">
        <x:f>C139*D139</x:f>
        <x:v>867279.684363675</x:v>
      </x:c>
      <x:c r="F139" s="11" t="n">
        <x:f>F138+C139</x:f>
        <x:v>1646353</x:v>
      </x:c>
      <x:c r="G139" s="23" t="n">
        <x:f>F139/SUM($C$112:$C$218)</x:f>
        <x:v>0.5752383967217742</x:v>
      </x:c>
      <x:c r="H139" s="27" t="n">
        <x:f>IF(G139&gt;=0.9,1,0)</x:f>
        <x:v>0</x:v>
      </x:c>
      <x:c r="I139" s="15" t="n">
        <x:v>370.3168790864359</x:v>
      </x:c>
      <x:c r="J139" s="17" t="n">
        <x:f>IF(ISNUMBER(I139),C139*I139,"n.a.")</x:f>
        <x:v>5071119.342209653</x:v>
      </x:c>
      <x:c r="K139" s="11" t="n">
        <x:f>IF(ISNUMBER(I139),C139,0)</x:f>
        <x:v>13694</x:v>
      </x:c>
    </x:row>
    <x:row r="140" ht="25" customHeight="1">
      <x:c r="A140" s="2" t="str">
        <x:v>Venusia</x:v>
      </x:c>
      <x:c r="B140" s="2" t="str">
        <x:v>Agrigentum</x:v>
      </x:c>
      <x:c r="C140" s="12" t="n">
        <x:v>53334</x:v>
      </x:c>
      <x:c r="D140" s="16" t="n">
        <x:v>63.69010437973376</x:v>
      </x:c>
      <x:c r="E140" s="18" t="n">
        <x:f>C140*D140</x:f>
        <x:v>3396848.0269887205</x:v>
      </x:c>
      <x:c r="F140" s="12" t="n">
        <x:f>F139+C140</x:f>
        <x:v>1699687</x:v>
      </x:c>
      <x:c r="G140" s="24" t="n">
        <x:f>F140/SUM($C$112:$C$218)</x:f>
        <x:v>0.5938733824452244</x:v>
      </x:c>
      <x:c r="H140" s="28" t="n">
        <x:f>IF(G140&gt;=0.9,1,0)</x:f>
        <x:v>0</x:v>
      </x:c>
      <x:c r="I140" s="16" t="str">
        <x:v>n.a.</x:v>
      </x:c>
      <x:c r="J140" s="18" t="str">
        <x:f>IF(ISNUMBER(I140),C140*I140,"n.a.")</x:f>
        <x:v>n.a.</x:v>
      </x:c>
      <x:c r="K140" s="12" t="n">
        <x:f>IF(ISNUMBER(I140),C140,0)</x:f>
        <x:v>0</x:v>
      </x:c>
    </x:row>
    <x:row r="141" ht="25" customHeight="1">
      <x:c r="A141" s="8" t="str">
        <x:v>Venusia</x:v>
      </x:c>
      <x:c r="B141" s="8" t="str">
        <x:v>Side</x:v>
      </x:c>
      <x:c r="C141" s="11" t="n">
        <x:v>5399</x:v>
      </x:c>
      <x:c r="D141" s="15" t="n">
        <x:v>63.79896679895223</x:v>
      </x:c>
      <x:c r="E141" s="17" t="n">
        <x:f>C141*D141</x:f>
        <x:v>344450.6217475431</x:v>
      </x:c>
      <x:c r="F141" s="11" t="n">
        <x:f>F140+C141</x:f>
        <x:v>1705086</x:v>
      </x:c>
      <x:c r="G141" s="23" t="n">
        <x:f>F141/SUM($C$112:$C$218)</x:f>
        <x:v>0.5957598017634999</x:v>
      </x:c>
      <x:c r="H141" s="27" t="n">
        <x:f>IF(G141&gt;=0.9,1,0)</x:f>
        <x:v>0</x:v>
      </x:c>
      <x:c r="I141" s="15" t="n">
        <x:v>287.8838766320781</x:v>
      </x:c>
      <x:c r="J141" s="17" t="n">
        <x:f>IF(ISNUMBER(I141),C141*I141,"n.a.")</x:f>
        <x:v>1554285.0499365898</x:v>
      </x:c>
      <x:c r="K141" s="11" t="n">
        <x:f>IF(ISNUMBER(I141),C141,0)</x:f>
        <x:v>5399</x:v>
      </x:c>
    </x:row>
    <x:row r="142" ht="25" customHeight="1">
      <x:c r="A142" s="2" t="str">
        <x:v>Venusia</x:v>
      </x:c>
      <x:c r="B142" s="2" t="str">
        <x:v>Luna</x:v>
      </x:c>
      <x:c r="C142" s="12" t="n">
        <x:v>2760</x:v>
      </x:c>
      <x:c r="D142" s="16" t="n">
        <x:v>64.08774258584418</x:v>
      </x:c>
      <x:c r="E142" s="18" t="n">
        <x:f>C142*D142</x:f>
        <x:v>176882.16953692996</x:v>
      </x:c>
      <x:c r="F142" s="12" t="n">
        <x:f>F141+C142</x:f>
        <x:v>1707846</x:v>
      </x:c>
      <x:c r="G142" s="24" t="n">
        <x:f>F142/SUM($C$112:$C$218)</x:f>
        <x:v>0.5967241502203326</x:v>
      </x:c>
      <x:c r="H142" s="28" t="n">
        <x:f>IF(G142&gt;=0.9,1,0)</x:f>
        <x:v>0</x:v>
      </x:c>
      <x:c r="I142" s="16" t="n">
        <x:v>64.08774258584418</x:v>
      </x:c>
      <x:c r="J142" s="18" t="n">
        <x:f>IF(ISNUMBER(I142),C142*I142,"n.a.")</x:f>
        <x:v>176882.16953692996</x:v>
      </x:c>
      <x:c r="K142" s="12" t="n">
        <x:f>IF(ISNUMBER(I142),C142,0)</x:f>
        <x:v>2760</x:v>
      </x:c>
    </x:row>
    <x:row r="143" ht="25" customHeight="1">
      <x:c r="A143" s="8" t="str">
        <x:v>Venusia</x:v>
      </x:c>
      <x:c r="B143" s="8" t="str">
        <x:v>Aquileia</x:v>
      </x:c>
      <x:c r="C143" s="11" t="n">
        <x:v>19667</x:v>
      </x:c>
      <x:c r="D143" s="15" t="n">
        <x:v>64.57919465059194</x:v>
      </x:c>
      <x:c r="E143" s="17" t="n">
        <x:f>C143*D143</x:f>
        <x:v>1270079.0211931919</x:v>
      </x:c>
      <x:c r="F143" s="11" t="n">
        <x:f>F142+C143</x:f>
        <x:v>1727513</x:v>
      </x:c>
      <x:c r="G143" s="23" t="n">
        <x:f>F143/SUM($C$112:$C$218)</x:f>
        <x:v>0.6035958317784962</x:v>
      </x:c>
      <x:c r="H143" s="27" t="n">
        <x:f>IF(G143&gt;=0.9,1,0)</x:f>
        <x:v>0</x:v>
      </x:c>
      <x:c r="I143" s="15" t="n">
        <x:v>64.57919465059194</x:v>
      </x:c>
      <x:c r="J143" s="17" t="n">
        <x:f>IF(ISNUMBER(I143),C143*I143,"n.a.")</x:f>
        <x:v>1270079.0211931919</x:v>
      </x:c>
      <x:c r="K143" s="11" t="n">
        <x:f>IF(ISNUMBER(I143),C143,0)</x:f>
        <x:v>19667</x:v>
      </x:c>
    </x:row>
    <x:row r="144" ht="25" customHeight="1">
      <x:c r="A144" s="2" t="str">
        <x:v>Venusia</x:v>
      </x:c>
      <x:c r="B144" s="2" t="str">
        <x:v>Veleia</x:v>
      </x:c>
      <x:c r="C144" s="12" t="n">
        <x:v>907</x:v>
      </x:c>
      <x:c r="D144" s="16" t="n">
        <x:v>64.97817450593162</x:v>
      </x:c>
      <x:c r="E144" s="18" t="n">
        <x:f>C144*D144</x:f>
        <x:v>58935.20427687998</x:v>
      </x:c>
      <x:c r="F144" s="12" t="n">
        <x:f>F143+C144</x:f>
        <x:v>1728420</x:v>
      </x:c>
      <x:c r="G144" s="24" t="n">
        <x:f>F144/SUM($C$112:$C$218)</x:f>
        <x:v>0.6039127390431147</x:v>
      </x:c>
      <x:c r="H144" s="28" t="n">
        <x:f>IF(G144&gt;=0.9,1,0)</x:f>
        <x:v>0</x:v>
      </x:c>
      <x:c r="I144" s="16" t="n">
        <x:v>64.97817450593162</x:v>
      </x:c>
      <x:c r="J144" s="18" t="n">
        <x:f>IF(ISNUMBER(I144),C144*I144,"n.a.")</x:f>
        <x:v>58935.20427687998</x:v>
      </x:c>
      <x:c r="K144" s="12" t="n">
        <x:f>IF(ISNUMBER(I144),C144,0)</x:f>
        <x:v>907</x:v>
      </x:c>
    </x:row>
    <x:row r="145" ht="25" customHeight="1">
      <x:c r="A145" s="8" t="str">
        <x:v>Venusia</x:v>
      </x:c>
      <x:c r="B145" s="8" t="str">
        <x:v>Laodicea (Syria)</x:v>
      </x:c>
      <x:c r="C145" s="11" t="n">
        <x:v>56395</x:v>
      </x:c>
      <x:c r="D145" s="15" t="n">
        <x:v>65.08268352938151</x:v>
      </x:c>
      <x:c r="E145" s="17" t="n">
        <x:f>C145*D145</x:f>
        <x:v>3670337.93763947</x:v>
      </x:c>
      <x:c r="F145" s="11" t="n">
        <x:f>F144+C145</x:f>
        <x:v>1784815</x:v>
      </x:c>
      <x:c r="G145" s="23" t="n">
        <x:f>F145/SUM($C$112:$C$218)</x:f>
        <x:v>0.6236172431094508</x:v>
      </x:c>
      <x:c r="H145" s="27" t="n">
        <x:f>IF(G145&gt;=0.9,1,0)</x:f>
        <x:v>0</x:v>
      </x:c>
      <x:c r="I145" s="15" t="n">
        <x:v>332.45615580183477</x:v>
      </x:c>
      <x:c r="J145" s="17" t="n">
        <x:f>IF(ISNUMBER(I145),C145*I145,"n.a.")</x:f>
        <x:v>18748864.90644447</x:v>
      </x:c>
      <x:c r="K145" s="11" t="n">
        <x:f>IF(ISNUMBER(I145),C145,0)</x:f>
        <x:v>56395</x:v>
      </x:c>
    </x:row>
    <x:row r="146" ht="25" customHeight="1">
      <x:c r="A146" s="2" t="str">
        <x:v>Venusia</x:v>
      </x:c>
      <x:c r="B146" s="2" t="str">
        <x:v>Brixia</x:v>
      </x:c>
      <x:c r="C146" s="12" t="n">
        <x:v>7790</x:v>
      </x:c>
      <x:c r="D146" s="16" t="n">
        <x:v>65.30732927147885</x:v>
      </x:c>
      <x:c r="E146" s="18" t="n">
        <x:f>C146*D146</x:f>
        <x:v>508744.09502482024</x:v>
      </x:c>
      <x:c r="F146" s="12" t="n">
        <x:f>F145+C146</x:f>
        <x:v>1792605</x:v>
      </x:c>
      <x:c r="G146" s="24" t="n">
        <x:f>F146/SUM($C$112:$C$218)</x:f>
        <x:v>0.6263390816886999</x:v>
      </x:c>
      <x:c r="H146" s="28" t="n">
        <x:f>IF(G146&gt;=0.9,1,0)</x:f>
        <x:v>0</x:v>
      </x:c>
      <x:c r="I146" s="16" t="n">
        <x:v>65.30732927147885</x:v>
      </x:c>
      <x:c r="J146" s="18" t="n">
        <x:f>IF(ISNUMBER(I146),C146*I146,"n.a.")</x:f>
        <x:v>508744.09502482024</x:v>
      </x:c>
      <x:c r="K146" s="12" t="n">
        <x:f>IF(ISNUMBER(I146),C146,0)</x:f>
        <x:v>7790</x:v>
      </x:c>
    </x:row>
    <x:row r="147" ht="25" customHeight="1">
      <x:c r="A147" s="8" t="str">
        <x:v>Venusia</x:v>
      </x:c>
      <x:c r="B147" s="8" t="str">
        <x:v>Ticinum</x:v>
      </x:c>
      <x:c r="C147" s="11" t="n">
        <x:v>6567</x:v>
      </x:c>
      <x:c r="D147" s="15" t="n">
        <x:v>66.54807060462588</x:v>
      </x:c>
      <x:c r="E147" s="17" t="n">
        <x:f>C147*D147</x:f>
        <x:v>437021.17966057814</x:v>
      </x:c>
      <x:c r="F147" s="11" t="n">
        <x:f>F146+C147</x:f>
        <x:v>1799172</x:v>
      </x:c>
      <x:c r="G147" s="23" t="n">
        <x:f>F147/SUM($C$112:$C$218)</x:f>
        <x:v>0.6286336020930554</x:v>
      </x:c>
      <x:c r="H147" s="27" t="n">
        <x:f>IF(G147&gt;=0.9,1,0)</x:f>
        <x:v>0</x:v>
      </x:c>
      <x:c r="I147" s="15" t="n">
        <x:v>66.54807060462588</x:v>
      </x:c>
      <x:c r="J147" s="17" t="n">
        <x:f>IF(ISNUMBER(I147),C147*I147,"n.a.")</x:f>
        <x:v>437021.17966057814</x:v>
      </x:c>
      <x:c r="K147" s="11" t="n">
        <x:f>IF(ISNUMBER(I147),C147,0)</x:f>
        <x:v>6567</x:v>
      </x:c>
    </x:row>
    <x:row r="148" ht="25" customHeight="1">
      <x:c r="A148" s="2" t="str">
        <x:v>Venusia</x:v>
      </x:c>
      <x:c r="B148" s="2" t="str">
        <x:v>Tridentum</x:v>
      </x:c>
      <x:c r="C148" s="12" t="n">
        <x:v>1062</x:v>
      </x:c>
      <x:c r="D148" s="16" t="n">
        <x:v>67.8939455890411</x:v>
      </x:c>
      <x:c r="E148" s="18" t="n">
        <x:f>C148*D148</x:f>
        <x:v>72103.37021556165</x:v>
      </x:c>
      <x:c r="F148" s="12" t="n">
        <x:f>F147+C148</x:f>
        <x:v>1800234</x:v>
      </x:c>
      <x:c r="G148" s="24" t="n">
        <x:f>F148/SUM($C$112:$C$218)</x:f>
        <x:v>0.6290046666079672</x:v>
      </x:c>
      <x:c r="H148" s="28" t="n">
        <x:f>IF(G148&gt;=0.9,1,0)</x:f>
        <x:v>0</x:v>
      </x:c>
      <x:c r="I148" s="16" t="n">
        <x:v>67.8939455890411</x:v>
      </x:c>
      <x:c r="J148" s="18" t="n">
        <x:f>IF(ISNUMBER(I148),C148*I148,"n.a.")</x:f>
        <x:v>72103.37021556165</x:v>
      </x:c>
      <x:c r="K148" s="12" t="n">
        <x:f>IF(ISNUMBER(I148),C148,0)</x:f>
        <x:v>1062</x:v>
      </x:c>
    </x:row>
    <x:row r="149" ht="25" customHeight="1">
      <x:c r="A149" s="8" t="str">
        <x:v>Venusia</x:v>
      </x:c>
      <x:c r="B149" s="8" t="str">
        <x:v>Hippo Regius</x:v>
      </x:c>
      <x:c r="C149" s="11" t="n">
        <x:v>9938</x:v>
      </x:c>
      <x:c r="D149" s="15" t="n">
        <x:v>68.20981922538574</x:v>
      </x:c>
      <x:c r="E149" s="17" t="n">
        <x:f>C149*D149</x:f>
        <x:v>677869.1834618836</x:v>
      </x:c>
      <x:c r="F149" s="11" t="n">
        <x:f>F148+C149</x:f>
        <x:v>1810172</x:v>
      </x:c>
      <x:c r="G149" s="23" t="n">
        <x:f>F149/SUM($C$112:$C$218)</x:f>
        <x:v>0.632477019855795</x:v>
      </x:c>
      <x:c r="H149" s="27" t="n">
        <x:f>IF(G149&gt;=0.9,1,0)</x:f>
        <x:v>0</x:v>
      </x:c>
      <x:c r="I149" s="15" t="n">
        <x:v>653.3585518680102</x:v>
      </x:c>
      <x:c r="J149" s="17" t="n">
        <x:f>IF(ISNUMBER(I149),C149*I149,"n.a.")</x:f>
        <x:v>6493077.288464285</x:v>
      </x:c>
      <x:c r="K149" s="11" t="n">
        <x:f>IF(ISNUMBER(I149),C149,0)</x:f>
        <x:v>9938</x:v>
      </x:c>
    </x:row>
    <x:row r="150" ht="25" customHeight="1">
      <x:c r="A150" s="2" t="str">
        <x:v>Venusia</x:v>
      </x:c>
      <x:c r="B150" s="2" t="str">
        <x:v>Perge</x:v>
      </x:c>
      <x:c r="C150" s="12" t="n">
        <x:v>10608</x:v>
      </x:c>
      <x:c r="D150" s="16" t="n">
        <x:v>68.59684520102745</x:v>
      </x:c>
      <x:c r="E150" s="18" t="n">
        <x:f>C150*D150</x:f>
        <x:v>727675.3338924992</x:v>
      </x:c>
      <x:c r="F150" s="12" t="n">
        <x:f>F149+C150</x:f>
        <x:v>1820780</x:v>
      </x:c>
      <x:c r="G150" s="24" t="n">
        <x:f>F150/SUM($C$112:$C$218)</x:f>
        <x:v>0.6361834721855351</x:v>
      </x:c>
      <x:c r="H150" s="28" t="n">
        <x:f>IF(G150&gt;=0.9,1,0)</x:f>
        <x:v>0</x:v>
      </x:c>
      <x:c r="I150" s="16" t="n">
        <x:v>283.0221737122077</x:v>
      </x:c>
      <x:c r="J150" s="18" t="n">
        <x:f>IF(ISNUMBER(I150),C150*I150,"n.a.")</x:f>
        <x:v>3002299.2187390993</x:v>
      </x:c>
      <x:c r="K150" s="12" t="n">
        <x:f>IF(ISNUMBER(I150),C150,0)</x:f>
        <x:v>10608</x:v>
      </x:c>
    </x:row>
    <x:row r="151" ht="25" customHeight="1">
      <x:c r="A151" s="8" t="str">
        <x:v>Venusia</x:v>
      </x:c>
      <x:c r="B151" s="8" t="str">
        <x:v>Libarna</x:v>
      </x:c>
      <x:c r="C151" s="11" t="n">
        <x:v>2290</x:v>
      </x:c>
      <x:c r="D151" s="15" t="n">
        <x:v>70.20205779735385</x:v>
      </x:c>
      <x:c r="E151" s="17" t="n">
        <x:f>C151*D151</x:f>
        <x:v>160762.7123559403</x:v>
      </x:c>
      <x:c r="F151" s="11" t="n">
        <x:f>F150+C151</x:f>
        <x:v>1823070</x:v>
      </x:c>
      <x:c r="G151" s="23" t="n">
        <x:f>F151/SUM($C$112:$C$218)</x:f>
        <x:v>0.6369836018834145</x:v>
      </x:c>
      <x:c r="H151" s="27" t="n">
        <x:f>IF(G151&gt;=0.9,1,0)</x:f>
        <x:v>0</x:v>
      </x:c>
      <x:c r="I151" s="15" t="n">
        <x:v>70.20205779735385</x:v>
      </x:c>
      <x:c r="J151" s="17" t="n">
        <x:f>IF(ISNUMBER(I151),C151*I151,"n.a.")</x:f>
        <x:v>160762.7123559403</x:v>
      </x:c>
      <x:c r="K151" s="11" t="n">
        <x:f>IF(ISNUMBER(I151),C151,0)</x:f>
        <x:v>2290</x:v>
      </x:c>
    </x:row>
    <x:row r="152" ht="25" customHeight="1">
      <x:c r="A152" s="2" t="str">
        <x:v>Venusia</x:v>
      </x:c>
      <x:c r="B152" s="2" t="str">
        <x:v>Anazarbus</x:v>
      </x:c>
      <x:c r="C152" s="12" t="n">
        <x:v>33807</x:v>
      </x:c>
      <x:c r="D152" s="16" t="n">
        <x:v>74.51326781477293</x:v>
      </x:c>
      <x:c r="E152" s="18" t="n">
        <x:f>C152*D152</x:f>
        <x:v>2519070.0450140284</x:v>
      </x:c>
      <x:c r="F152" s="12" t="n">
        <x:f>F151+C152</x:f>
        <x:v>1856877</x:v>
      </x:c>
      <x:c r="G152" s="24" t="n">
        <x:f>F152/SUM($C$112:$C$218)</x:f>
        <x:v>0.6487958222747722</x:v>
      </x:c>
      <x:c r="H152" s="28" t="n">
        <x:f>IF(G152&gt;=0.9,1,0)</x:f>
        <x:v>0</x:v>
      </x:c>
      <x:c r="I152" s="16" t="n">
        <x:v>312.1684002703635</x:v>
      </x:c>
      <x:c r="J152" s="18" t="n">
        <x:f>IF(ISNUMBER(I152),C152*I152,"n.a.")</x:f>
        <x:v>10553477.10794018</x:v>
      </x:c>
      <x:c r="K152" s="12" t="n">
        <x:f>IF(ISNUMBER(I152),C152,0)</x:f>
        <x:v>33807</x:v>
      </x:c>
    </x:row>
    <x:row r="153" ht="25" customHeight="1">
      <x:c r="A153" s="8" t="str">
        <x:v>Venusia</x:v>
      </x:c>
      <x:c r="B153" s="8" t="str">
        <x:v>Alba Pompeia</x:v>
      </x:c>
      <x:c r="C153" s="11" t="n">
        <x:v>4916</x:v>
      </x:c>
      <x:c r="D153" s="15" t="n">
        <x:v>75.31138101002621</x:v>
      </x:c>
      <x:c r="E153" s="17" t="n">
        <x:f>C153*D153</x:f>
        <x:v>370230.74904528883</x:v>
      </x:c>
      <x:c r="F153" s="11" t="n">
        <x:f>F152+C153</x:f>
        <x:v>1861793</x:v>
      </x:c>
      <x:c r="G153" s="23" t="n">
        <x:f>F153/SUM($C$112:$C$218)</x:f>
        <x:v>0.650513480613102</x:v>
      </x:c>
      <x:c r="H153" s="27" t="n">
        <x:f>IF(G153&gt;=0.9,1,0)</x:f>
        <x:v>0</x:v>
      </x:c>
      <x:c r="I153" s="15" t="n">
        <x:v>75.31138101002621</x:v>
      </x:c>
      <x:c r="J153" s="17" t="n">
        <x:f>IF(ISNUMBER(I153),C153*I153,"n.a.")</x:f>
        <x:v>370230.74904528883</x:v>
      </x:c>
      <x:c r="K153" s="11" t="n">
        <x:f>IF(ISNUMBER(I153),C153,0)</x:f>
        <x:v>4916</x:v>
      </x:c>
    </x:row>
    <x:row r="154" ht="25" customHeight="1">
      <x:c r="A154" s="2" t="str">
        <x:v>Venusia</x:v>
      </x:c>
      <x:c r="B154" s="2" t="str">
        <x:v>Cremna</x:v>
      </x:c>
      <x:c r="C154" s="12" t="n">
        <x:v>5399</x:v>
      </x:c>
      <x:c r="D154" s="16" t="n">
        <x:v>76.50358990909378</x:v>
      </x:c>
      <x:c r="E154" s="18" t="n">
        <x:f>C154*D154</x:f>
        <x:v>413042.8819191973</x:v>
      </x:c>
      <x:c r="F154" s="12" t="n">
        <x:f>F153+C154</x:f>
        <x:v>1867192</x:v>
      </x:c>
      <x:c r="G154" s="24" t="n">
        <x:f>F154/SUM($C$112:$C$218)</x:f>
        <x:v>0.6523998999313775</x:v>
      </x:c>
      <x:c r="H154" s="28" t="n">
        <x:f>IF(G154&gt;=0.9,1,0)</x:f>
        <x:v>0</x:v>
      </x:c>
      <x:c r="I154" s="16" t="n">
        <x:v>281.416136446214</x:v>
      </x:c>
      <x:c r="J154" s="18" t="n">
        <x:f>IF(ISNUMBER(I154),C154*I154,"n.a.")</x:f>
        <x:v>1519365.7206731094</x:v>
      </x:c>
      <x:c r="K154" s="12" t="n">
        <x:f>IF(ISNUMBER(I154),C154,0)</x:f>
        <x:v>5399</x:v>
      </x:c>
    </x:row>
    <x:row r="155" ht="25" customHeight="1">
      <x:c r="A155" s="8" t="str">
        <x:v>Venusia</x:v>
      </x:c>
      <x:c r="B155" s="8" t="str">
        <x:v>Augusta Taurinorum</x:v>
      </x:c>
      <x:c r="C155" s="11" t="n">
        <x:v>8633</x:v>
      </x:c>
      <x:c r="D155" s="15" t="n">
        <x:v>77.15050793010997</x:v>
      </x:c>
      <x:c r="E155" s="17" t="n">
        <x:f>C155*D155</x:f>
        <x:v>666040.3349606394</x:v>
      </x:c>
      <x:c r="F155" s="11" t="n">
        <x:f>F154+C155</x:f>
        <x:v>1875825</x:v>
      </x:c>
      <x:c r="G155" s="23" t="n">
        <x:f>F155/SUM($C$112:$C$218)</x:f>
        <x:v>0.6554162840718984</x:v>
      </x:c>
      <x:c r="H155" s="27" t="n">
        <x:f>IF(G155&gt;=0.9,1,0)</x:f>
        <x:v>0</x:v>
      </x:c>
      <x:c r="I155" s="15" t="n">
        <x:v>77.15050793010997</x:v>
      </x:c>
      <x:c r="J155" s="17" t="n">
        <x:f>IF(ISNUMBER(I155),C155*I155,"n.a.")</x:f>
        <x:v>666040.3349606394</x:v>
      </x:c>
      <x:c r="K155" s="11" t="n">
        <x:f>IF(ISNUMBER(I155),C155,0)</x:f>
        <x:v>8633</x:v>
      </x:c>
    </x:row>
    <x:row r="156" ht="25" customHeight="1">
      <x:c r="A156" s="2" t="str">
        <x:v>Venusia</x:v>
      </x:c>
      <x:c r="B156" s="2" t="str">
        <x:v>Augusta Bagiennorum</x:v>
      </x:c>
      <x:c r="C156" s="12" t="n">
        <x:v>1718</x:v>
      </x:c>
      <x:c r="D156" s="16" t="n">
        <x:v>77.7368559657242</x:v>
      </x:c>
      <x:c r="E156" s="18" t="n">
        <x:f>C156*D156</x:f>
        <x:v>133551.91854911417</x:v>
      </x:c>
      <x:c r="F156" s="12" t="n">
        <x:f>F155+C156</x:f>
        <x:v>1877543</x:v>
      </x:c>
      <x:c r="G156" s="24" t="n">
        <x:f>F156/SUM($C$112:$C$218)</x:f>
        <x:v>0.6560165560461154</x:v>
      </x:c>
      <x:c r="H156" s="28" t="n">
        <x:f>IF(G156&gt;=0.9,1,0)</x:f>
        <x:v>0</x:v>
      </x:c>
      <x:c r="I156" s="16" t="n">
        <x:v>77.7368559657242</x:v>
      </x:c>
      <x:c r="J156" s="18" t="n">
        <x:f>IF(ISNUMBER(I156),C156*I156,"n.a.")</x:f>
        <x:v>133551.91854911417</x:v>
      </x:c>
      <x:c r="K156" s="12" t="n">
        <x:f>IF(ISNUMBER(I156),C156,0)</x:f>
        <x:v>1718</x:v>
      </x:c>
    </x:row>
    <x:row r="157" ht="25" customHeight="1">
      <x:c r="A157" s="8" t="str">
        <x:v>Venusia</x:v>
      </x:c>
      <x:c r="B157" s="8" t="str">
        <x:v>Sagalassus</x:v>
      </x:c>
      <x:c r="C157" s="11" t="n">
        <x:v>2601</x:v>
      </x:c>
      <x:c r="D157" s="15" t="n">
        <x:v>77.88169284247384</x:v>
      </x:c>
      <x:c r="E157" s="17" t="n">
        <x:f>C157*D157</x:f>
        <x:v>202570.28308327447</x:v>
      </x:c>
      <x:c r="F157" s="11" t="n">
        <x:f>F156+C157</x:f>
        <x:v>1880144</x:v>
      </x:c>
      <x:c r="G157" s="23" t="n">
        <x:f>F157/SUM($C$112:$C$218)</x:f>
        <x:v>0.656925349646196</x:v>
      </x:c>
      <x:c r="H157" s="27" t="n">
        <x:f>IF(G157&gt;=0.9,1,0)</x:f>
        <x:v>0</x:v>
      </x:c>
      <x:c r="I157" s="15" t="n">
        <x:v>277.8100729309566</x:v>
      </x:c>
      <x:c r="J157" s="17" t="n">
        <x:f>IF(ISNUMBER(I157),C157*I157,"n.a.")</x:f>
        <x:v>722583.9996934182</x:v>
      </x:c>
      <x:c r="K157" s="11" t="n">
        <x:f>IF(ISNUMBER(I157),C157,0)</x:f>
        <x:v>2601</x:v>
      </x:c>
    </x:row>
    <x:row r="158" ht="25" customHeight="1">
      <x:c r="A158" s="2" t="str">
        <x:v>Venusia</x:v>
      </x:c>
      <x:c r="B158" s="2" t="str">
        <x:v>Virunum</x:v>
      </x:c>
      <x:c r="C158" s="12" t="n">
        <x:v>7188</x:v>
      </x:c>
      <x:c r="D158" s="16" t="n">
        <x:v>80.37921995642687</x:v>
      </x:c>
      <x:c r="E158" s="18" t="n">
        <x:f>C158*D158</x:f>
        <x:v>577765.8330467963</x:v>
      </x:c>
      <x:c r="F158" s="12" t="n">
        <x:f>F157+C158</x:f>
        <x:v>1887332</x:v>
      </x:c>
      <x:c r="G158" s="24" t="n">
        <x:f>F158/SUM($C$112:$C$218)</x:f>
        <x:v>0.6594368484533388</x:v>
      </x:c>
      <x:c r="H158" s="28" t="n">
        <x:f>IF(G158&gt;=0.9,1,0)</x:f>
        <x:v>0</x:v>
      </x:c>
      <x:c r="I158" s="16" t="n">
        <x:v>80.37921995642687</x:v>
      </x:c>
      <x:c r="J158" s="18" t="n">
        <x:f>IF(ISNUMBER(I158),C158*I158,"n.a.")</x:f>
        <x:v>577765.8330467963</x:v>
      </x:c>
      <x:c r="K158" s="12" t="n">
        <x:f>IF(ISNUMBER(I158),C158,0)</x:f>
        <x:v>7188</x:v>
      </x:c>
    </x:row>
    <x:row r="159" ht="25" customHeight="1">
      <x:c r="A159" s="8" t="str">
        <x:v>Venusia</x:v>
      </x:c>
      <x:c r="B159" s="8" t="str">
        <x:v>Thamugadi</x:v>
      </x:c>
      <x:c r="C159" s="11" t="n">
        <x:v>7790</x:v>
      </x:c>
      <x:c r="D159" s="15" t="n">
        <x:v>81.19605619094558</x:v>
      </x:c>
      <x:c r="E159" s="17" t="n">
        <x:f>C159*D159</x:f>
        <x:v>632517.2777274661</x:v>
      </x:c>
      <x:c r="F159" s="11" t="n">
        <x:f>F158+C159</x:f>
        <x:v>1895122</x:v>
      </x:c>
      <x:c r="G159" s="23" t="n">
        <x:f>F159/SUM($C$112:$C$218)</x:f>
        <x:v>0.662158687032588</x:v>
      </x:c>
      <x:c r="H159" s="27" t="n">
        <x:f>IF(G159&gt;=0.9,1,0)</x:f>
        <x:v>0</x:v>
      </x:c>
      <x:c r="I159" s="15" t="n">
        <x:v>648.6821818525239</x:v>
      </x:c>
      <x:c r="J159" s="17" t="n">
        <x:f>IF(ISNUMBER(I159),C159*I159,"n.a.")</x:f>
        <x:v>5053234.196631161</x:v>
      </x:c>
      <x:c r="K159" s="11" t="n">
        <x:f>IF(ISNUMBER(I159),C159,0)</x:f>
        <x:v>7790</x:v>
      </x:c>
    </x:row>
    <x:row r="160" ht="25" customHeight="1">
      <x:c r="A160" s="2" t="str">
        <x:v>Venusia</x:v>
      </x:c>
      <x:c r="B160" s="2" t="str">
        <x:v>Augusta Praetoria</x:v>
      </x:c>
      <x:c r="C160" s="12" t="n">
        <x:v>5975</x:v>
      </x:c>
      <x:c r="D160" s="16" t="n">
        <x:v>81.86341754330584</x:v>
      </x:c>
      <x:c r="E160" s="18" t="n">
        <x:f>C160*D160</x:f>
        <x:v>489133.9198212524</x:v>
      </x:c>
      <x:c r="F160" s="12" t="n">
        <x:f>F159+C160</x:f>
        <x:v>1901097</x:v>
      </x:c>
      <x:c r="G160" s="24" t="n">
        <x:f>F160/SUM($C$112:$C$218)</x:f>
        <x:v>0.6642463616809852</x:v>
      </x:c>
      <x:c r="H160" s="28" t="n">
        <x:f>IF(G160&gt;=0.9,1,0)</x:f>
        <x:v>0</x:v>
      </x:c>
      <x:c r="I160" s="16" t="n">
        <x:v>81.86341754330584</x:v>
      </x:c>
      <x:c r="J160" s="18" t="n">
        <x:f>IF(ISNUMBER(I160),C160*I160,"n.a.")</x:f>
        <x:v>489133.9198212524</x:v>
      </x:c>
      <x:c r="K160" s="12" t="n">
        <x:f>IF(ISNUMBER(I160),C160,0)</x:f>
        <x:v>5975</x:v>
      </x:c>
    </x:row>
    <x:row r="161" ht="25" customHeight="1">
      <x:c r="A161" s="8" t="str">
        <x:v>Venusia</x:v>
      </x:c>
      <x:c r="B161" s="8" t="str">
        <x:v>Apamea (Syria) (2)</x:v>
      </x:c>
      <x:c r="C161" s="11" t="n">
        <x:v>11517</x:v>
      </x:c>
      <x:c r="D161" s="15" t="n">
        <x:v>86.03792777985574</x:v>
      </x:c>
      <x:c r="E161" s="17" t="n">
        <x:f>C161*D161</x:f>
        <x:v>990898.8142405985</x:v>
      </x:c>
      <x:c r="F161" s="11" t="n">
        <x:f>F160+C161</x:f>
        <x:v>1912614</x:v>
      </x:c>
      <x:c r="G161" s="23" t="n">
        <x:f>F161/SUM($C$112:$C$218)</x:f>
        <x:v>0.6682704200785734</x:v>
      </x:c>
      <x:c r="H161" s="27" t="n">
        <x:f>IF(G161&gt;=0.9,1,0)</x:f>
        <x:v>0</x:v>
      </x:c>
      <x:c r="I161" s="15" t="n">
        <x:v>323.84509740273427</x:v>
      </x:c>
      <x:c r="J161" s="17" t="n">
        <x:f>IF(ISNUMBER(I161),C161*I161,"n.a.")</x:f>
        <x:v>3729723.986787291</x:v>
      </x:c>
      <x:c r="K161" s="11" t="n">
        <x:f>IF(ISNUMBER(I161),C161,0)</x:f>
        <x:v>11517</x:v>
      </x:c>
    </x:row>
    <x:row r="162" ht="25" customHeight="1">
      <x:c r="A162" s="2" t="str">
        <x:v>Venusia</x:v>
      </x:c>
      <x:c r="B162" s="2" t="str">
        <x:v>Hierapolis</x:v>
      </x:c>
      <x:c r="C162" s="12" t="n">
        <x:v>13870</x:v>
      </x:c>
      <x:c r="D162" s="16" t="n">
        <x:v>88.60853090247595</x:v>
      </x:c>
      <x:c r="E162" s="18" t="n">
        <x:f>C162*D162</x:f>
        <x:v>1229000.3236173415</x:v>
      </x:c>
      <x:c r="F162" s="12" t="n">
        <x:f>F161+C162</x:f>
        <x:v>1926484</x:v>
      </x:c>
      <x:c r="G162" s="24" t="n">
        <x:f>F162/SUM($C$112:$C$218)</x:f>
        <x:v>0.6731166204757731</x:v>
      </x:c>
      <x:c r="H162" s="28" t="n">
        <x:f>IF(G162&gt;=0.9,1,0)</x:f>
        <x:v>0</x:v>
      </x:c>
      <x:c r="I162" s="16" t="n">
        <x:v>263.07130697005744</x:v>
      </x:c>
      <x:c r="J162" s="18" t="n">
        <x:f>IF(ISNUMBER(I162),C162*I162,"n.a.")</x:f>
        <x:v>3648799.0276746964</x:v>
      </x:c>
      <x:c r="K162" s="12" t="n">
        <x:f>IF(ISNUMBER(I162),C162,0)</x:f>
        <x:v>13870</x:v>
      </x:c>
    </x:row>
    <x:row r="163" ht="25" customHeight="1">
      <x:c r="A163" s="8" t="str">
        <x:v>Venusia</x:v>
      </x:c>
      <x:c r="B163" s="8" t="str">
        <x:v>Cuicul</x:v>
      </x:c>
      <x:c r="C163" s="11" t="n">
        <x:v>1157</x:v>
      </x:c>
      <x:c r="D163" s="15" t="n">
        <x:v>88.70759824608176</x:v>
      </x:c>
      <x:c r="E163" s="17" t="n">
        <x:f>C163*D163</x:f>
        <x:v>102634.6911707166</x:v>
      </x:c>
      <x:c r="F163" s="11" t="n">
        <x:f>F162+C163</x:f>
        <x:v>1927641</x:v>
      </x:c>
      <x:c r="G163" s="23" t="n">
        <x:f>F163/SUM($C$112:$C$218)</x:f>
        <x:v>0.6735208781440905</x:v>
      </x:c>
      <x:c r="H163" s="27" t="n">
        <x:f>IF(G163&gt;=0.9,1,0)</x:f>
        <x:v>0</x:v>
      </x:c>
      <x:c r="I163" s="15" t="n">
        <x:v>660.2457127968056</x:v>
      </x:c>
      <x:c r="J163" s="17" t="n">
        <x:f>IF(ISNUMBER(I163),C163*I163,"n.a.")</x:f>
        <x:v>763904.2897059041</x:v>
      </x:c>
      <x:c r="K163" s="11" t="n">
        <x:f>IF(ISNUMBER(I163),C163,0)</x:f>
        <x:v>1157</x:v>
      </x:c>
    </x:row>
    <x:row r="164" ht="25" customHeight="1">
      <x:c r="A164" s="2" t="str">
        <x:v>Venusia</x:v>
      </x:c>
      <x:c r="B164" s="2" t="str">
        <x:v>Palmyra</x:v>
      </x:c>
      <x:c r="C164" s="12" t="n">
        <x:v>25091</x:v>
      </x:c>
      <x:c r="D164" s="16" t="n">
        <x:v>88.75399259016821</x:v>
      </x:c>
      <x:c r="E164" s="18" t="n">
        <x:f>C164*D164</x:f>
        <x:v>2226926.4280799106</x:v>
      </x:c>
      <x:c r="F164" s="12" t="n">
        <x:f>F163+C164</x:f>
        <x:v>1952732</x:v>
      </x:c>
      <x:c r="G164" s="24" t="n">
        <x:f>F164/SUM($C$112:$C$218)</x:f>
        <x:v>0.6822877140608993</x:v>
      </x:c>
      <x:c r="H164" s="28" t="n">
        <x:f>IF(G164&gt;=0.9,1,0)</x:f>
        <x:v>0</x:v>
      </x:c>
      <x:c r="I164" s="16" t="n">
        <x:v>347.5208705330143</x:v>
      </x:c>
      <x:c r="J164" s="18" t="n">
        <x:f>IF(ISNUMBER(I164),C164*I164,"n.a.")</x:f>
        <x:v>8719646.162543863</x:v>
      </x:c>
      <x:c r="K164" s="12" t="n">
        <x:f>IF(ISNUMBER(I164),C164,0)</x:f>
        <x:v>25091</x:v>
      </x:c>
    </x:row>
    <x:row r="165" ht="25" customHeight="1">
      <x:c r="A165" s="8" t="str">
        <x:v>Venusia</x:v>
      </x:c>
      <x:c r="B165" s="8" t="str">
        <x:v>Antiphellus</x:v>
      </x:c>
      <x:c r="C165" s="11" t="n">
        <x:v>458</x:v>
      </x:c>
      <x:c r="D165" s="15" t="n">
        <x:v>89.94668121031782</x:v>
      </x:c>
      <x:c r="E165" s="17" t="n">
        <x:f>C165*D165</x:f>
        <x:v>41195.57999432556</x:v>
      </x:c>
      <x:c r="F165" s="11" t="n">
        <x:f>F164+C165</x:f>
        <x:v>1953190</x:v>
      </x:c>
      <x:c r="G165" s="23" t="n">
        <x:f>F165/SUM($C$112:$C$218)</x:f>
        <x:v>0.6824477400004751</x:v>
      </x:c>
      <x:c r="H165" s="27" t="n">
        <x:f>IF(G165&gt;=0.9,1,0)</x:f>
        <x:v>0</x:v>
      </x:c>
      <x:c r="I165" s="15" t="n">
        <x:v>292.5415007282971</x:v>
      </x:c>
      <x:c r="J165" s="17" t="n">
        <x:f>IF(ISNUMBER(I165),C165*I165,"n.a.")</x:f>
        <x:v>133984.00733356006</x:v>
      </x:c>
      <x:c r="K165" s="11" t="n">
        <x:f>IF(ISNUMBER(I165),C165,0)</x:f>
        <x:v>458</x:v>
      </x:c>
    </x:row>
    <x:row r="166" ht="25" customHeight="1">
      <x:c r="A166" s="2" t="str">
        <x:v>Venusia</x:v>
      </x:c>
      <x:c r="B166" s="2" t="str">
        <x:v>Forum Claudii</x:v>
      </x:c>
      <x:c r="C166" s="12" t="n">
        <x:v>2655</x:v>
      </x:c>
      <x:c r="D166" s="16" t="n">
        <x:v>90.04969993117741</x:v>
      </x:c>
      <x:c r="E166" s="18" t="n">
        <x:f>C166*D166</x:f>
        <x:v>239081.95331727603</x:v>
      </x:c>
      <x:c r="F166" s="12" t="n">
        <x:f>F165+C166</x:f>
        <x:v>1955845</x:v>
      </x:c>
      <x:c r="G166" s="24" t="n">
        <x:f>F166/SUM($C$112:$C$218)</x:f>
        <x:v>0.6833754012877546</x:v>
      </x:c>
      <x:c r="H166" s="28" t="n">
        <x:f>IF(G166&gt;=0.9,1,0)</x:f>
        <x:v>0</x:v>
      </x:c>
      <x:c r="I166" s="16" t="n">
        <x:v>90.04969993117741</x:v>
      </x:c>
      <x:c r="J166" s="18" t="n">
        <x:f>IF(ISNUMBER(I166),C166*I166,"n.a.")</x:f>
        <x:v>239081.95331727603</x:v>
      </x:c>
      <x:c r="K166" s="12" t="n">
        <x:f>IF(ISNUMBER(I166),C166,0)</x:f>
        <x:v>2655</x:v>
      </x:c>
    </x:row>
    <x:row r="167" ht="25" customHeight="1">
      <x:c r="A167" s="8" t="str">
        <x:v>Venusia</x:v>
      </x:c>
      <x:c r="B167" s="8" t="str">
        <x:v>Xanthus</x:v>
      </x:c>
      <x:c r="C167" s="11" t="n">
        <x:v>3085</x:v>
      </x:c>
      <x:c r="D167" s="15" t="n">
        <x:v>90.52291994842147</x:v>
      </x:c>
      <x:c r="E167" s="17" t="n">
        <x:f>C167*D167</x:f>
        <x:v>279263.2080408803</x:v>
      </x:c>
      <x:c r="F167" s="11" t="n">
        <x:f>F166+C167</x:f>
        <x:v>1958930</x:v>
      </x:c>
      <x:c r="G167" s="23" t="n">
        <x:f>F167/SUM($C$112:$C$218)</x:f>
        <x:v>0.6844533052693956</x:v>
      </x:c>
      <x:c r="H167" s="27" t="n">
        <x:f>IF(G167&gt;=0.9,1,0)</x:f>
        <x:v>0</x:v>
      </x:c>
      <x:c r="I167" s="15" t="n">
        <x:v>286.46459827213647</x:v>
      </x:c>
      <x:c r="J167" s="17" t="n">
        <x:f>IF(ISNUMBER(I167),C167*I167,"n.a.")</x:f>
        <x:v>883743.285669541</x:v>
      </x:c>
      <x:c r="K167" s="11" t="n">
        <x:f>IF(ISNUMBER(I167),C167,0)</x:f>
        <x:v>3085</x:v>
      </x:c>
    </x:row>
    <x:row r="168" ht="25" customHeight="1">
      <x:c r="A168" s="2" t="str">
        <x:v>Venusia</x:v>
      </x:c>
      <x:c r="B168" s="2" t="str">
        <x:v>Aphrodisias</x:v>
      </x:c>
      <x:c r="C168" s="12" t="n">
        <x:v>15580</x:v>
      </x:c>
      <x:c r="D168" s="16" t="n">
        <x:v>90.6293121499687</x:v>
      </x:c>
      <x:c r="E168" s="18" t="n">
        <x:f>C168*D168</x:f>
        <x:v>1412004.6832965123</x:v>
      </x:c>
      <x:c r="F168" s="12" t="n">
        <x:f>F167+C168</x:f>
        <x:v>1974510</x:v>
      </x:c>
      <x:c r="G168" s="24" t="n">
        <x:f>F168/SUM($C$112:$C$218)</x:f>
        <x:v>0.689896982427894</x:v>
      </x:c>
      <x:c r="H168" s="28" t="n">
        <x:f>IF(G168&gt;=0.9,1,0)</x:f>
        <x:v>0</x:v>
      </x:c>
      <x:c r="I168" s="16" t="n">
        <x:v>266.7629106851267</x:v>
      </x:c>
      <x:c r="J168" s="18" t="n">
        <x:f>IF(ISNUMBER(I168),C168*I168,"n.a.")</x:f>
        <x:v>4156166.148474274</x:v>
      </x:c>
      <x:c r="K168" s="12" t="n">
        <x:f>IF(ISNUMBER(I168),C168,0)</x:f>
        <x:v>15580</x:v>
      </x:c>
    </x:row>
    <x:row r="169" ht="25" customHeight="1">
      <x:c r="A169" s="8" t="str">
        <x:v>Venusia</x:v>
      </x:c>
      <x:c r="B169" s="8" t="str">
        <x:v>Thessalonica</x:v>
      </x:c>
      <x:c r="C169" s="11" t="n">
        <x:v>70860</x:v>
      </x:c>
      <x:c r="D169" s="15" t="n">
        <x:v>92.58989489611098</x:v>
      </x:c>
      <x:c r="E169" s="17" t="n">
        <x:f>C169*D169</x:f>
        <x:v>6560919.952338424</x:v>
      </x:c>
      <x:c r="F169" s="11" t="n">
        <x:f>F168+C169</x:f>
        <x:v>2045370</x:v>
      </x:c>
      <x:c r="G169" s="23" t="n">
        <x:f>F169/SUM($C$112:$C$218)</x:f>
        <x:v>0.7146555808522325</x:v>
      </x:c>
      <x:c r="H169" s="27" t="n">
        <x:f>IF(G169&gt;=0.9,1,0)</x:f>
        <x:v>0</x:v>
      </x:c>
      <x:c r="I169" s="15" t="n">
        <x:v>193.27876928540212</x:v>
      </x:c>
      <x:c r="J169" s="17" t="n">
        <x:f>IF(ISNUMBER(I169),C169*I169,"n.a.")</x:f>
        <x:v>13695733.591563594</x:v>
      </x:c>
      <x:c r="K169" s="11" t="n">
        <x:f>IF(ISNUMBER(I169),C169,0)</x:f>
        <x:v>70860</x:v>
      </x:c>
    </x:row>
    <x:row r="170" ht="25" customHeight="1">
      <x:c r="A170" s="2" t="str">
        <x:v>Venusia</x:v>
      </x:c>
      <x:c r="B170" s="2" t="str">
        <x:v>Pella (Macedonia)</x:v>
      </x:c>
      <x:c r="C170" s="12" t="n">
        <x:v>29368</x:v>
      </x:c>
      <x:c r="D170" s="16" t="n">
        <x:v>95.31388112371036</x:v>
      </x:c>
      <x:c r="E170" s="18" t="n">
        <x:f>C170*D170</x:f>
        <x:v>2799178.060841126</x:v>
      </x:c>
      <x:c r="F170" s="12" t="n">
        <x:f>F169+C170</x:f>
        <x:v>2074738</x:v>
      </x:c>
      <x:c r="G170" s="24" t="n">
        <x:f>F170/SUM($C$112:$C$218)</x:f>
        <x:v>0.7249168074755175</x:v>
      </x:c>
      <x:c r="H170" s="28" t="n">
        <x:f>IF(G170&gt;=0.9,1,0)</x:f>
        <x:v>0</x:v>
      </x:c>
      <x:c r="I170" s="16" t="n">
        <x:v>191.92448666120498</x:v>
      </x:c>
      <x:c r="J170" s="18" t="n">
        <x:f>IF(ISNUMBER(I170),C170*I170,"n.a.")</x:f>
        <x:v>5636438.324266268</x:v>
      </x:c>
      <x:c r="K170" s="12" t="n">
        <x:f>IF(ISNUMBER(I170),C170,0)</x:f>
        <x:v>29368</x:v>
      </x:c>
    </x:row>
    <x:row r="171" ht="25" customHeight="1">
      <x:c r="A171" s="8" t="str">
        <x:v>Venusia</x:v>
      </x:c>
      <x:c r="B171" s="8" t="str">
        <x:v>Nysa</x:v>
      </x:c>
      <x:c r="C171" s="11" t="n">
        <x:v>6567</x:v>
      </x:c>
      <x:c r="D171" s="15" t="n">
        <x:v>96.19892951330503</x:v>
      </x:c>
      <x:c r="E171" s="17" t="n">
        <x:f>C171*D171</x:f>
        <x:v>631738.3701138741</x:v>
      </x:c>
      <x:c r="F171" s="11" t="n">
        <x:f>F170+C171</x:f>
        <x:v>2081305</x:v>
      </x:c>
      <x:c r="G171" s="23" t="n">
        <x:f>F171/SUM($C$112:$C$218)</x:f>
        <x:v>0.727211327879873</x:v>
      </x:c>
      <x:c r="H171" s="27" t="n">
        <x:f>IF(G171&gt;=0.9,1,0)</x:f>
        <x:v>0</x:v>
      </x:c>
      <x:c r="I171" s="15" t="n">
        <x:v>260.7549507809834</x:v>
      </x:c>
      <x:c r="J171" s="17" t="n">
        <x:f>IF(ISNUMBER(I171),C171*I171,"n.a.")</x:f>
        <x:v>1712377.7617787179</x:v>
      </x:c>
      <x:c r="K171" s="11" t="n">
        <x:f>IF(ISNUMBER(I171),C171,0)</x:f>
        <x:v>6567</x:v>
      </x:c>
    </x:row>
    <x:row r="172" ht="40" customHeight="1">
      <x:c r="A172" s="2" t="str">
        <x:v>Venusia</x:v>
      </x:c>
      <x:c r="B172" s="19" t="str">
        <x:v>Noviodunum (Germania Superior)</x:v>
      </x:c>
      <x:c r="C172" s="12" t="n">
        <x:v>2290</x:v>
      </x:c>
      <x:c r="D172" s="16" t="n">
        <x:v>99.48551210741759</x:v>
      </x:c>
      <x:c r="E172" s="18" t="n">
        <x:f>C172*D172</x:f>
        <x:v>227821.82272598628</x:v>
      </x:c>
      <x:c r="F172" s="12" t="n">
        <x:f>F171+C172</x:f>
        <x:v>2083595</x:v>
      </x:c>
      <x:c r="G172" s="24" t="n">
        <x:f>F172/SUM($C$112:$C$218)</x:f>
        <x:v>0.7280114575777523</x:v>
      </x:c>
      <x:c r="H172" s="28" t="n">
        <x:f>IF(G172&gt;=0.9,1,0)</x:f>
        <x:v>0</x:v>
      </x:c>
      <x:c r="I172" s="16" t="n">
        <x:v>99.48551210741758</x:v>
      </x:c>
      <x:c r="J172" s="18" t="n">
        <x:f>IF(ISNUMBER(I172),C172*I172,"n.a.")</x:f>
        <x:v>227821.82272598625</x:v>
      </x:c>
      <x:c r="K172" s="12" t="n">
        <x:f>IF(ISNUMBER(I172),C172,0)</x:f>
        <x:v>2290</x:v>
      </x:c>
    </x:row>
    <x:row r="173" ht="25" customHeight="1">
      <x:c r="A173" s="8" t="str">
        <x:v>Venusia</x:v>
      </x:c>
      <x:c r="B173" s="8" t="str">
        <x:v>Aventicum</x:v>
      </x:c>
      <x:c r="C173" s="11" t="n">
        <x:v>5022</x:v>
      </x:c>
      <x:c r="D173" s="15" t="n">
        <x:v>100.08108796845492</x:v>
      </x:c>
      <x:c r="E173" s="17" t="n">
        <x:f>C173*D173</x:f>
        <x:v>502607.2237775806</x:v>
      </x:c>
      <x:c r="F173" s="11" t="n">
        <x:f>F172+C173</x:f>
        <x:v>2088617</x:v>
      </x:c>
      <x:c r="G173" s="23" t="n">
        <x:f>F173/SUM($C$112:$C$218)</x:f>
        <x:v>0.7297661524872503</x:v>
      </x:c>
      <x:c r="H173" s="27" t="n">
        <x:f>IF(G173&gt;=0.9,1,0)</x:f>
        <x:v>0</x:v>
      </x:c>
      <x:c r="I173" s="15" t="n">
        <x:v>100.08108796845492</x:v>
      </x:c>
      <x:c r="J173" s="17" t="n">
        <x:f>IF(ISNUMBER(I173),C173*I173,"n.a.")</x:f>
        <x:v>502607.2237775806</x:v>
      </x:c>
      <x:c r="K173" s="11" t="n">
        <x:f>IF(ISNUMBER(I173),C173,0)</x:f>
        <x:v>5022</x:v>
      </x:c>
    </x:row>
    <x:row r="174" ht="25" customHeight="1">
      <x:c r="A174" s="2" t="str">
        <x:v>Venusia</x:v>
      </x:c>
      <x:c r="B174" s="2" t="str">
        <x:v>Nicaea</x:v>
      </x:c>
      <x:c r="C174" s="12" t="n">
        <x:v>23429</x:v>
      </x:c>
      <x:c r="D174" s="16" t="n">
        <x:v>100.32525100308864</x:v>
      </x:c>
      <x:c r="E174" s="18" t="n">
        <x:f>C174*D174</x:f>
        <x:v>2350520.3057513637</x:v>
      </x:c>
      <x:c r="F174" s="12" t="n">
        <x:f>F173+C174</x:f>
        <x:v>2112046</x:v>
      </x:c>
      <x:c r="G174" s="24" t="n">
        <x:f>F174/SUM($C$112:$C$218)</x:f>
        <x:v>0.7379522829202707</x:v>
      </x:c>
      <x:c r="H174" s="28" t="n">
        <x:f>IF(G174&gt;=0.9,1,0)</x:f>
        <x:v>0</x:v>
      </x:c>
      <x:c r="I174" s="16" t="n">
        <x:v>240.4293843013065</x:v>
      </x:c>
      <x:c r="J174" s="18" t="n">
        <x:f>IF(ISNUMBER(I174),C174*I174,"n.a.")</x:f>
        <x:v>5633020.04479531</x:v>
      </x:c>
      <x:c r="K174" s="12" t="n">
        <x:f>IF(ISNUMBER(I174),C174,0)</x:f>
        <x:v>23429</x:v>
      </x:c>
    </x:row>
    <x:row r="175" ht="25" customHeight="1">
      <x:c r="A175" s="8" t="str">
        <x:v>Venusia</x:v>
      </x:c>
      <x:c r="B175" s="8" t="str">
        <x:v>Alabanda</x:v>
      </x:c>
      <x:c r="C175" s="11" t="n">
        <x:v>11979</x:v>
      </x:c>
      <x:c r="D175" s="15" t="n">
        <x:v>101.26694370390197</x:v>
      </x:c>
      <x:c r="E175" s="17" t="n">
        <x:f>C175*D175</x:f>
        <x:v>1213076.7186290417</x:v>
      </x:c>
      <x:c r="F175" s="11" t="n">
        <x:f>F174+C175</x:f>
        <x:v>2124025</x:v>
      </x:c>
      <x:c r="G175" s="23" t="n">
        <x:f>F175/SUM($C$112:$C$218)</x:f>
        <x:v>0.742137764863894</x:v>
      </x:c>
      <x:c r="H175" s="27" t="n">
        <x:f>IF(G175&gt;=0.9,1,0)</x:f>
        <x:v>0</x:v>
      </x:c>
      <x:c r="I175" s="15" t="n">
        <x:v>261.3300601549426</x:v>
      </x:c>
      <x:c r="J175" s="17" t="n">
        <x:f>IF(ISNUMBER(I175),C175*I175,"n.a.")</x:f>
        <x:v>3130472.790596057</x:v>
      </x:c>
      <x:c r="K175" s="11" t="n">
        <x:f>IF(ISNUMBER(I175),C175,0)</x:f>
        <x:v>11979</x:v>
      </x:c>
    </x:row>
    <x:row r="176" ht="40" customHeight="1">
      <x:c r="A176" s="2" t="str">
        <x:v>Venusia</x:v>
      </x:c>
      <x:c r="B176" s="19" t="str">
        <x:v>Forum Iulii (Gallia Narbonensis)</x:v>
      </x:c>
      <x:c r="C176" s="12" t="n">
        <x:v>7628</x:v>
      </x:c>
      <x:c r="D176" s="16" t="n">
        <x:v>101.92165322010226</x:v>
      </x:c>
      <x:c r="E176" s="18" t="n">
        <x:f>C176*D176</x:f>
        <x:v>777458.37076294</x:v>
      </x:c>
      <x:c r="F176" s="12" t="n">
        <x:f>F175+C176</x:f>
        <x:v>2131653</x:v>
      </x:c>
      <x:c r="G176" s="24" t="n">
        <x:f>F176/SUM($C$112:$C$218)</x:f>
        <x:v>0.7448030003815466</x:v>
      </x:c>
      <x:c r="H176" s="28" t="n">
        <x:f>IF(G176&gt;=0.9,1,0)</x:f>
        <x:v>0</x:v>
      </x:c>
      <x:c r="I176" s="16" t="n">
        <x:v>101.92165322010226</x:v>
      </x:c>
      <x:c r="J176" s="18" t="n">
        <x:f>IF(ISNUMBER(I176),C176*I176,"n.a.")</x:f>
        <x:v>777458.37076294</x:v>
      </x:c>
      <x:c r="K176" s="12" t="n">
        <x:f>IF(ISNUMBER(I176),C176,0)</x:f>
        <x:v>7628</x:v>
      </x:c>
    </x:row>
    <x:row r="177" ht="25" customHeight="1">
      <x:c r="A177" s="8" t="str">
        <x:v>Venusia</x:v>
      </x:c>
      <x:c r="B177" s="8" t="str">
        <x:v>Ephesus</x:v>
      </x:c>
      <x:c r="C177" s="11" t="n">
        <x:v>71587</x:v>
      </x:c>
      <x:c r="D177" s="15" t="n">
        <x:v>103.66083227390821</x:v>
      </x:c>
      <x:c r="E177" s="17" t="n">
        <x:f>C177*D177</x:f>
        <x:v>7420767.999992267</x:v>
      </x:c>
      <x:c r="F177" s="11" t="n">
        <x:f>F176+C177</x:f>
        <x:v>2203240</x:v>
      </x:c>
      <x:c r="G177" s="23" t="n">
        <x:f>F177/SUM($C$112:$C$218)</x:f>
        <x:v>0.7698156137798406</x:v>
      </x:c>
      <x:c r="H177" s="27" t="n">
        <x:f>IF(G177&gt;=0.9,1,0)</x:f>
        <x:v>0</x:v>
      </x:c>
      <x:c r="I177" s="15" t="n">
        <x:v>253.45438719870808</x:v>
      </x:c>
      <x:c r="J177" s="17" t="n">
        <x:f>IF(ISNUMBER(I177),C177*I177,"n.a.")</x:f>
        <x:v>18144039.216393914</x:v>
      </x:c>
      <x:c r="K177" s="11" t="n">
        <x:f>IF(ISNUMBER(I177),C177,0)</x:f>
        <x:v>71587</x:v>
      </x:c>
    </x:row>
    <x:row r="178" ht="25" customHeight="1">
      <x:c r="A178" s="2" t="str">
        <x:v>Venusia</x:v>
      </x:c>
      <x:c r="B178" s="2" t="str">
        <x:v>Iasus</x:v>
      </x:c>
      <x:c r="C178" s="12" t="n">
        <x:v>4653</x:v>
      </x:c>
      <x:c r="D178" s="16" t="n">
        <x:v>105.53449289013042</x:v>
      </x:c>
      <x:c r="E178" s="18" t="n">
        <x:f>C178*D178</x:f>
        <x:v>491051.99541777687</x:v>
      </x:c>
      <x:c r="F178" s="12" t="n">
        <x:f>F177+C178</x:f>
        <x:v>2207893</x:v>
      </x:c>
      <x:c r="G178" s="24" t="n">
        <x:f>F178/SUM($C$112:$C$218)</x:f>
        <x:v>0.7714413794934795</x:v>
      </x:c>
      <x:c r="H178" s="28" t="n">
        <x:f>IF(G178&gt;=0.9,1,0)</x:f>
        <x:v>0</x:v>
      </x:c>
      <x:c r="I178" s="16" t="n">
        <x:v>265.5159749345814</x:v>
      </x:c>
      <x:c r="J178" s="18" t="n">
        <x:f>IF(ISNUMBER(I178),C178*I178,"n.a.")</x:f>
        <x:v>1235445.8313706073</x:v>
      </x:c>
      <x:c r="K178" s="12" t="n">
        <x:f>IF(ISNUMBER(I178),C178,0)</x:f>
        <x:v>4653</x:v>
      </x:c>
    </x:row>
    <x:row r="179" ht="25" customHeight="1">
      <x:c r="A179" s="8" t="str">
        <x:v>Venusia</x:v>
      </x:c>
      <x:c r="B179" s="8" t="str">
        <x:v>Smyrna</x:v>
      </x:c>
      <x:c r="C179" s="11" t="n">
        <x:v>47672</x:v>
      </x:c>
      <x:c r="D179" s="15" t="n">
        <x:v>106.50533886642258</x:v>
      </x:c>
      <x:c r="E179" s="17" t="n">
        <x:f>C179*D179</x:f>
        <x:v>5077322.514440097</x:v>
      </x:c>
      <x:c r="F179" s="11" t="n">
        <x:f>F178+C179</x:f>
        <x:v>2255565</x:v>
      </x:c>
      <x:c r="G179" s="23" t="n">
        <x:f>F179/SUM($C$112:$C$218)</x:f>
        <x:v>0.788098053273963</x:v>
      </x:c>
      <x:c r="H179" s="27" t="n">
        <x:f>IF(G179&gt;=0.9,1,0)</x:f>
        <x:v>0</x:v>
      </x:c>
      <x:c r="I179" s="15" t="n">
        <x:v>246.9851509069647</x:v>
      </x:c>
      <x:c r="J179" s="17" t="n">
        <x:f>IF(ISNUMBER(I179),C179*I179,"n.a.")</x:f>
        <x:v>11774276.11403682</x:v>
      </x:c>
      <x:c r="K179" s="11" t="n">
        <x:f>IF(ISNUMBER(I179),C179,0)</x:f>
        <x:v>47672</x:v>
      </x:c>
    </x:row>
    <x:row r="180" ht="25" customHeight="1">
      <x:c r="A180" s="2" t="str">
        <x:v>Venusia</x:v>
      </x:c>
      <x:c r="B180" s="2" t="str">
        <x:v>Vienna</x:v>
      </x:c>
      <x:c r="C180" s="12" t="n">
        <x:v>6767</x:v>
      </x:c>
      <x:c r="D180" s="16" t="n">
        <x:v>107.77579086796034</x:v>
      </x:c>
      <x:c r="E180" s="18" t="n">
        <x:f>C180*D180</x:f>
        <x:v>729318.7768034876</x:v>
      </x:c>
      <x:c r="F180" s="12" t="n">
        <x:f>F179+C180</x:f>
        <x:v>2262332</x:v>
      </x:c>
      <x:c r="G180" s="24" t="n">
        <x:f>F180/SUM($C$112:$C$218)</x:f>
        <x:v>0.7904624540012775</x:v>
      </x:c>
      <x:c r="H180" s="28" t="n">
        <x:f>IF(G180&gt;=0.9,1,0)</x:f>
        <x:v>0</x:v>
      </x:c>
      <x:c r="I180" s="16" t="n">
        <x:v>107.77579086796035</x:v>
      </x:c>
      <x:c r="J180" s="18" t="n">
        <x:f>IF(ISNUMBER(I180),C180*I180,"n.a.")</x:f>
        <x:v>729318.7768034877</x:v>
      </x:c>
      <x:c r="K180" s="12" t="n">
        <x:f>IF(ISNUMBER(I180),C180,0)</x:f>
        <x:v>6767</x:v>
      </x:c>
    </x:row>
    <x:row r="181" ht="25" customHeight="1">
      <x:c r="A181" s="8" t="str">
        <x:v>Venusia</x:v>
      </x:c>
      <x:c r="B181" s="8" t="str">
        <x:v>Ilium</x:v>
      </x:c>
      <x:c r="C181" s="11" t="n">
        <x:v>3085</x:v>
      </x:c>
      <x:c r="D181" s="15" t="n">
        <x:v>108.44298185226414</x:v>
      </x:c>
      <x:c r="E181" s="17" t="n">
        <x:f>C181*D181</x:f>
        <x:v>334546.59901423485</x:v>
      </x:c>
      <x:c r="F181" s="11" t="n">
        <x:f>F180+C181</x:f>
        <x:v>2265417</x:v>
      </x:c>
      <x:c r="G181" s="23" t="n">
        <x:f>F181/SUM($C$112:$C$218)</x:f>
        <x:v>0.7915403579829184</x:v>
      </x:c>
      <x:c r="H181" s="27" t="n">
        <x:f>IF(G181&gt;=0.9,1,0)</x:f>
        <x:v>0</x:v>
      </x:c>
      <x:c r="I181" s="15" t="n">
        <x:v>222.32042117370335</x:v>
      </x:c>
      <x:c r="J181" s="17" t="n">
        <x:f>IF(ISNUMBER(I181),C181*I181,"n.a.")</x:f>
        <x:v>685858.4993208748</x:v>
      </x:c>
      <x:c r="K181" s="11" t="n">
        <x:f>IF(ISNUMBER(I181),C181,0)</x:f>
        <x:v>3085</x:v>
      </x:c>
    </x:row>
    <x:row r="182" ht="25" customHeight="1">
      <x:c r="A182" s="2" t="str">
        <x:v>Venusia</x:v>
      </x:c>
      <x:c r="B182" s="2" t="str">
        <x:v>Miletus</x:v>
      </x:c>
      <x:c r="C182" s="12" t="n">
        <x:v>18882</x:v>
      </x:c>
      <x:c r="D182" s="16" t="n">
        <x:v>108.72768596585371</x:v>
      </x:c>
      <x:c r="E182" s="18" t="n">
        <x:f>C182*D182</x:f>
        <x:v>2052996.1664072496</x:v>
      </x:c>
      <x:c r="F182" s="12" t="n">
        <x:f>F181+C182</x:f>
        <x:v>2284299</x:v>
      </x:c>
      <x:c r="G182" s="24" t="n">
        <x:f>F182/SUM($C$112:$C$218)</x:f>
        <x:v>0.7981377592734683</x:v>
      </x:c>
      <x:c r="H182" s="28" t="n">
        <x:f>IF(G182&gt;=0.9,1,0)</x:f>
        <x:v>0</x:v>
      </x:c>
      <x:c r="I182" s="16" t="n">
        <x:v>264.62265063634806</x:v>
      </x:c>
      <x:c r="J182" s="18" t="n">
        <x:f>IF(ISNUMBER(I182),C182*I182,"n.a.")</x:f>
        <x:v>4996604.889315524</x:v>
      </x:c>
      <x:c r="K182" s="12" t="n">
        <x:f>IF(ISNUMBER(I182),C182,0)</x:f>
        <x:v>18882</x:v>
      </x:c>
    </x:row>
    <x:row r="183" ht="25" customHeight="1">
      <x:c r="A183" s="8" t="str">
        <x:v>Venusia</x:v>
      </x:c>
      <x:c r="B183" s="8" t="str">
        <x:v>Augusta Raurica</x:v>
      </x:c>
      <x:c r="C183" s="11" t="n">
        <x:v>6368</x:v>
      </x:c>
      <x:c r="D183" s="15" t="n">
        <x:v>111.13240434869044</x:v>
      </x:c>
      <x:c r="E183" s="17" t="n">
        <x:f>C183*D183</x:f>
        <x:v>707691.1508924607</x:v>
      </x:c>
      <x:c r="F183" s="11" t="n">
        <x:f>F182+C183</x:f>
        <x:v>2290667</x:v>
      </x:c>
      <x:c r="G183" s="23" t="n">
        <x:f>F183/SUM($C$112:$C$218)</x:f>
        <x:v>0.8003627487564796</x:v>
      </x:c>
      <x:c r="H183" s="27" t="n">
        <x:f>IF(G183&gt;=0.9,1,0)</x:f>
        <x:v>0</x:v>
      </x:c>
      <x:c r="I183" s="15" t="n">
        <x:v>111.13240434869044</x:v>
      </x:c>
      <x:c r="J183" s="17" t="n">
        <x:f>IF(ISNUMBER(I183),C183*I183,"n.a.")</x:f>
        <x:v>707691.1508924607</x:v>
      </x:c>
      <x:c r="K183" s="11" t="n">
        <x:f>IF(ISNUMBER(I183),C183,0)</x:f>
        <x:v>6368</x:v>
      </x:c>
    </x:row>
    <x:row r="184" ht="25" customHeight="1">
      <x:c r="A184" s="2" t="str">
        <x:v>Venusia</x:v>
      </x:c>
      <x:c r="B184" s="2" t="str">
        <x:v>Pergamum</x:v>
      </x:c>
      <x:c r="C184" s="12" t="n">
        <x:v>56053</x:v>
      </x:c>
      <x:c r="D184" s="16" t="n">
        <x:v>111.15181467863563</x:v>
      </x:c>
      <x:c r="E184" s="18" t="n">
        <x:f>C184*D184</x:f>
        <x:v>6230392.668181563</x:v>
      </x:c>
      <x:c r="F184" s="12" t="n">
        <x:f>F183+C184</x:f>
        <x:v>2346720</x:v>
      </x:c>
      <x:c r="G184" s="24" t="n">
        <x:f>F184/SUM($C$112:$C$218)</x:f>
        <x:v>0.8199477574705559</x:v>
      </x:c>
      <x:c r="H184" s="28" t="n">
        <x:f>IF(G184&gt;=0.9,1,0)</x:f>
        <x:v>0</x:v>
      </x:c>
      <x:c r="I184" s="16" t="n">
        <x:v>240.6180035358215</x:v>
      </x:c>
      <x:c r="J184" s="18" t="n">
        <x:f>IF(ISNUMBER(I184),C184*I184,"n.a.")</x:f>
        <x:v>13487360.952193402</x:v>
      </x:c>
      <x:c r="K184" s="12" t="n">
        <x:f>IF(ISNUMBER(I184),C184,0)</x:f>
        <x:v>56053</x:v>
      </x:c>
    </x:row>
    <x:row r="185" ht="25" customHeight="1">
      <x:c r="A185" s="8" t="str">
        <x:v>Venusia</x:v>
      </x:c>
      <x:c r="B185" s="8" t="str">
        <x:v>Glanum</x:v>
      </x:c>
      <x:c r="C185" s="11" t="n">
        <x:v>4291</x:v>
      </x:c>
      <x:c r="D185" s="15" t="n">
        <x:v>113.85644032743915</x:v>
      </x:c>
      <x:c r="E185" s="17" t="n">
        <x:f>C185*D185</x:f>
        <x:v>488557.9854450414</x:v>
      </x:c>
      <x:c r="F185" s="11" t="n">
        <x:f>F184+C185</x:f>
        <x:v>2351011</x:v>
      </x:c>
      <x:c r="G185" s="23" t="n">
        <x:f>F185/SUM($C$112:$C$218)</x:f>
        <x:v>0.8214470397996392</x:v>
      </x:c>
      <x:c r="H185" s="27" t="n">
        <x:f>IF(G185&gt;=0.9,1,0)</x:f>
        <x:v>0</x:v>
      </x:c>
      <x:c r="I185" s="15" t="n">
        <x:v>113.85644032743915</x:v>
      </x:c>
      <x:c r="J185" s="17" t="n">
        <x:f>IF(ISNUMBER(I185),C185*I185,"n.a.")</x:f>
        <x:v>488557.9854450414</x:v>
      </x:c>
      <x:c r="K185" s="11" t="n">
        <x:f>IF(ISNUMBER(I185),C185,0)</x:f>
        <x:v>4291</x:v>
      </x:c>
    </x:row>
    <x:row r="186" ht="25" customHeight="1">
      <x:c r="A186" s="2" t="str">
        <x:v>Venusia</x:v>
      </x:c>
      <x:c r="B186" s="2" t="str">
        <x:v>Forum Segusiavorum</x:v>
      </x:c>
      <x:c r="C186" s="12" t="n">
        <x:v>9938</x:v>
      </x:c>
      <x:c r="D186" s="16" t="n">
        <x:v>114.16994590297412</x:v>
      </x:c>
      <x:c r="E186" s="18" t="n">
        <x:f>C186*D186</x:f>
        <x:v>1134620.9223837568</x:v>
      </x:c>
      <x:c r="F186" s="12" t="n">
        <x:f>F185+C186</x:f>
        <x:v>2360949</x:v>
      </x:c>
      <x:c r="G186" s="24" t="n">
        <x:f>F186/SUM($C$112:$C$218)</x:f>
        <x:v>0.8249193930474669</x:v>
      </x:c>
      <x:c r="H186" s="28" t="n">
        <x:f>IF(G186&gt;=0.9,1,0)</x:f>
        <x:v>0</x:v>
      </x:c>
      <x:c r="I186" s="16" t="n">
        <x:v>114.16994590297412</x:v>
      </x:c>
      <x:c r="J186" s="18" t="n">
        <x:f>IF(ISNUMBER(I186),C186*I186,"n.a.")</x:f>
        <x:v>1134620.9223837568</x:v>
      </x:c>
      <x:c r="K186" s="12" t="n">
        <x:f>IF(ISNUMBER(I186),C186,0)</x:f>
        <x:v>9938</x:v>
      </x:c>
    </x:row>
    <x:row r="187" ht="25" customHeight="1">
      <x:c r="A187" s="8" t="str">
        <x:v>Venusia</x:v>
      </x:c>
      <x:c r="B187" s="8" t="str">
        <x:v>Nemausus</x:v>
      </x:c>
      <x:c r="C187" s="11" t="n">
        <x:v>41539</x:v>
      </x:c>
      <x:c r="D187" s="15" t="n">
        <x:v>117.05272702570444</x:v>
      </x:c>
      <x:c r="E187" s="17" t="n">
        <x:f>C187*D187</x:f>
        <x:v>4862253.227920737</x:v>
      </x:c>
      <x:c r="F187" s="11" t="n">
        <x:f>F186+C187</x:f>
        <x:v>2402488</x:v>
      </x:c>
      <x:c r="G187" s="23" t="n">
        <x:f>F187/SUM($C$112:$C$218)</x:f>
        <x:v>0.8394331867244158</x:v>
      </x:c>
      <x:c r="H187" s="27" t="n">
        <x:f>IF(G187&gt;=0.9,1,0)</x:f>
        <x:v>0</x:v>
      </x:c>
      <x:c r="I187" s="15" t="n">
        <x:v>117.05272702570444</x:v>
      </x:c>
      <x:c r="J187" s="17" t="n">
        <x:f>IF(ISNUMBER(I187),C187*I187,"n.a.")</x:f>
        <x:v>4862253.227920737</x:v>
      </x:c>
      <x:c r="K187" s="11" t="n">
        <x:f>IF(ISNUMBER(I187),C187,0)</x:f>
        <x:v>41539</x:v>
      </x:c>
    </x:row>
    <x:row r="188" ht="25" customHeight="1">
      <x:c r="A188" s="2" t="str">
        <x:v>Venusia</x:v>
      </x:c>
      <x:c r="B188" s="2" t="str">
        <x:v>Augustodunum</x:v>
      </x:c>
      <x:c r="C188" s="12" t="n">
        <x:v>40666</x:v>
      </x:c>
      <x:c r="D188" s="16" t="n">
        <x:v>120.44292442117275</x:v>
      </x:c>
      <x:c r="E188" s="18" t="n">
        <x:f>C188*D188</x:f>
        <x:v>4897931.964511411</x:v>
      </x:c>
      <x:c r="F188" s="12" t="n">
        <x:f>F187+C188</x:f>
        <x:v>2443154</x:v>
      </x:c>
      <x:c r="G188" s="24" t="n">
        <x:f>F188/SUM($C$112:$C$218)</x:f>
        <x:v>0.853641952791649</x:v>
      </x:c>
      <x:c r="H188" s="28" t="n">
        <x:f>IF(G188&gt;=0.9,1,0)</x:f>
        <x:v>0</x:v>
      </x:c>
      <x:c r="I188" s="16" t="n">
        <x:v>120.44292442117275</x:v>
      </x:c>
      <x:c r="J188" s="18" t="n">
        <x:f>IF(ISNUMBER(I188),C188*I188,"n.a.")</x:f>
        <x:v>4897931.964511411</x:v>
      </x:c>
      <x:c r="K188" s="12" t="n">
        <x:f>IF(ISNUMBER(I188),C188,0)</x:f>
        <x:v>40666</x:v>
      </x:c>
    </x:row>
    <x:row r="189" ht="25" customHeight="1">
      <x:c r="A189" s="8" t="str">
        <x:v>Venusia</x:v>
      </x:c>
      <x:c r="B189" s="8" t="str">
        <x:v>Lopodunum</x:v>
      </x:c>
      <x:c r="C189" s="11" t="n">
        <x:v>6171</x:v>
      </x:c>
      <x:c r="D189" s="15" t="n">
        <x:v>123.3324612016744</x:v>
      </x:c>
      <x:c r="E189" s="17" t="n">
        <x:f>C189*D189</x:f>
        <x:v>761084.6180755327</x:v>
      </x:c>
      <x:c r="F189" s="11" t="n">
        <x:f>F188+C189</x:f>
        <x:v>2449325</x:v>
      </x:c>
      <x:c r="G189" s="23" t="n">
        <x:f>F189/SUM($C$112:$C$218)</x:f>
        <x:v>0.8557981101565459</x:v>
      </x:c>
      <x:c r="H189" s="27" t="n">
        <x:f>IF(G189&gt;=0.9,1,0)</x:f>
        <x:v>0</x:v>
      </x:c>
      <x:c r="I189" s="15" t="n">
        <x:v>123.3324612016744</x:v>
      </x:c>
      <x:c r="J189" s="17" t="n">
        <x:f>IF(ISNUMBER(I189),C189*I189,"n.a.")</x:f>
        <x:v>761084.6180755327</x:v>
      </x:c>
      <x:c r="K189" s="11" t="n">
        <x:f>IF(ISNUMBER(I189),C189,0)</x:f>
        <x:v>6171</x:v>
      </x:c>
    </x:row>
    <x:row r="190" ht="40" customHeight="1">
      <x:c r="A190" s="2" t="str">
        <x:v>Venusia</x:v>
      </x:c>
      <x:c r="B190" s="19" t="str">
        <x:v>Nicopolis (Moesia Inferior)</x:v>
      </x:c>
      <x:c r="C190" s="12" t="n">
        <x:v>3420</x:v>
      </x:c>
      <x:c r="D190" s="16" t="n">
        <x:v>123.99721427053693</x:v>
      </x:c>
      <x:c r="E190" s="18" t="n">
        <x:f>C190*D190</x:f>
        <x:v>424070.4728052363</x:v>
      </x:c>
      <x:c r="F190" s="12" t="n">
        <x:f>F189+C190</x:f>
        <x:v>2452745</x:v>
      </x:c>
      <x:c r="G190" s="24" t="n">
        <x:f>F190/SUM($C$112:$C$218)</x:f>
        <x:v>0.8569930636791431</x:v>
      </x:c>
      <x:c r="H190" s="28" t="n">
        <x:f>IF(G190&gt;=0.9,1,0)</x:f>
        <x:v>0</x:v>
      </x:c>
      <x:c r="I190" s="16" t="n">
        <x:v>188.17959523671408</x:v>
      </x:c>
      <x:c r="J190" s="18" t="n">
        <x:f>IF(ISNUMBER(I190),C190*I190,"n.a.")</x:f>
        <x:v>643574.2157095622</x:v>
      </x:c>
      <x:c r="K190" s="12" t="n">
        <x:f>IF(ISNUMBER(I190),C190,0)</x:f>
        <x:v>3420</x:v>
      </x:c>
    </x:row>
    <x:row r="191" ht="25" customHeight="1">
      <x:c r="A191" s="8" t="str">
        <x:v>Venusia</x:v>
      </x:c>
      <x:c r="B191" s="8" t="str">
        <x:v>Anderitum</x:v>
      </x:c>
      <x:c r="C191" s="11" t="n">
        <x:v>4837</x:v>
      </x:c>
      <x:c r="D191" s="15" t="n">
        <x:v>131.15834181127684</x:v>
      </x:c>
      <x:c r="E191" s="17" t="n">
        <x:f>C191*D191</x:f>
        <x:v>634412.8993411461</x:v>
      </x:c>
      <x:c r="F191" s="11" t="n">
        <x:f>F190+C191</x:f>
        <x:v>2457582</x:v>
      </x:c>
      <x:c r="G191" s="23" t="n">
        <x:f>F191/SUM($C$112:$C$218)</x:f>
        <x:v>0.8586831192899042</x:v>
      </x:c>
      <x:c r="H191" s="27" t="n">
        <x:f>IF(G191&gt;=0.9,1,0)</x:f>
        <x:v>0</x:v>
      </x:c>
      <x:c r="I191" s="15" t="n">
        <x:v>131.15834181127684</x:v>
      </x:c>
      <x:c r="J191" s="17" t="n">
        <x:f>IF(ISNUMBER(I191),C191*I191,"n.a.")</x:f>
        <x:v>634412.8993411461</x:v>
      </x:c>
      <x:c r="K191" s="11" t="n">
        <x:f>IF(ISNUMBER(I191),C191,0)</x:f>
        <x:v>4837</x:v>
      </x:c>
    </x:row>
    <x:row r="192" ht="25" customHeight="1">
      <x:c r="A192" s="2" t="str">
        <x:v>Venusia</x:v>
      </x:c>
      <x:c r="B192" s="2" t="str">
        <x:v>Agedincum</x:v>
      </x:c>
      <x:c r="C192" s="12" t="n">
        <x:v>46171</x:v>
      </x:c>
      <x:c r="D192" s="16" t="n">
        <x:v>131.30903916614045</x:v>
      </x:c>
      <x:c r="E192" s="18" t="n">
        <x:f>C192*D192</x:f>
        <x:v>6062669.647339871</x:v>
      </x:c>
      <x:c r="F192" s="12" t="n">
        <x:f>F191+C192</x:f>
        <x:v>2503753</x:v>
      </x:c>
      <x:c r="G192" s="24" t="n">
        <x:f>F192/SUM($C$112:$C$218)</x:f>
        <x:v>0.8748153412465811</x:v>
      </x:c>
      <x:c r="H192" s="28" t="n">
        <x:f>IF(G192&gt;=0.9,1,0)</x:f>
        <x:v>0</x:v>
      </x:c>
      <x:c r="I192" s="16" t="n">
        <x:v>131.30903916614045</x:v>
      </x:c>
      <x:c r="J192" s="18" t="n">
        <x:f>IF(ISNUMBER(I192),C192*I192,"n.a.")</x:f>
        <x:v>6062669.647339871</x:v>
      </x:c>
      <x:c r="K192" s="12" t="n">
        <x:f>IF(ISNUMBER(I192),C192,0)</x:f>
        <x:v>46171</x:v>
      </x:c>
    </x:row>
    <x:row r="193" ht="25" customHeight="1">
      <x:c r="A193" s="8" t="str">
        <x:v>Venusia</x:v>
      </x:c>
      <x:c r="B193" s="8" t="str">
        <x:v>Oescus</x:v>
      </x:c>
      <x:c r="C193" s="11" t="n">
        <x:v>4291</x:v>
      </x:c>
      <x:c r="D193" s="15" t="n">
        <x:v>131.60886858656235</x:v>
      </x:c>
      <x:c r="E193" s="17" t="n">
        <x:f>C193*D193</x:f>
        <x:v>564733.655104939</x:v>
      </x:c>
      <x:c r="F193" s="11" t="n">
        <x:f>F192+C193</x:f>
        <x:v>2508044</x:v>
      </x:c>
      <x:c r="G193" s="23" t="n">
        <x:f>F193/SUM($C$112:$C$218)</x:f>
        <x:v>0.8763146235756644</x:v>
      </x:c>
      <x:c r="H193" s="27" t="n">
        <x:f>IF(G193&gt;=0.9,1,0)</x:f>
        <x:v>0</x:v>
      </x:c>
      <x:c r="I193" s="15" t="n">
        <x:v>175.37720422905892</x:v>
      </x:c>
      <x:c r="J193" s="17" t="n">
        <x:f>IF(ISNUMBER(I193),C193*I193,"n.a.")</x:f>
        <x:v>752543.5833468918</x:v>
      </x:c>
      <x:c r="K193" s="11" t="n">
        <x:f>IF(ISNUMBER(I193),C193,0)</x:f>
        <x:v>4291</x:v>
      </x:c>
    </x:row>
    <x:row r="194" ht="25" customHeight="1">
      <x:c r="A194" s="2" t="str">
        <x:v>Venusia</x:v>
      </x:c>
      <x:c r="B194" s="2" t="str">
        <x:v>Athenae</x:v>
      </x:c>
      <x:c r="C194" s="12" t="n">
        <x:v>58114</x:v>
      </x:c>
      <x:c r="D194" s="16" t="n">
        <x:v>132.74684986422892</x:v>
      </x:c>
      <x:c r="E194" s="18" t="n">
        <x:f>C194*D194</x:f>
        <x:v>7714450.4330098</x:v>
      </x:c>
      <x:c r="F194" s="12" t="n">
        <x:f>F193+C194</x:f>
        <x:v>2566158</x:v>
      </x:c>
      <x:c r="G194" s="24" t="n">
        <x:f>F194/SUM($C$112:$C$218)</x:f>
        <x:v>0.896619749017832</x:v>
      </x:c>
      <x:c r="H194" s="28" t="n">
        <x:f>IF(G194&gt;=0.9,1,0)</x:f>
        <x:v>0</x:v>
      </x:c>
      <x:c r="I194" s="16" t="n">
        <x:v>231.28559913079437</x:v>
      </x:c>
      <x:c r="J194" s="18" t="n">
        <x:f>IF(ISNUMBER(I194),C194*I194,"n.a.")</x:f>
        <x:v>13440931.307886984</x:v>
      </x:c>
      <x:c r="K194" s="12" t="n">
        <x:f>IF(ISNUMBER(I194),C194,0)</x:f>
        <x:v>58114</x:v>
      </x:c>
    </x:row>
    <x:row r="195" ht="25" customHeight="1">
      <x:c r="A195" s="8" t="str">
        <x:v>Venusia</x:v>
      </x:c>
      <x:c r="B195" s="8" t="str">
        <x:v>Doclea</x:v>
      </x:c>
      <x:c r="C195" s="11" t="n">
        <x:v>3104</x:v>
      </x:c>
      <x:c r="D195" s="15" t="n">
        <x:v>133.2917783668707</x:v>
      </x:c>
      <x:c r="E195" s="17" t="n">
        <x:f>C195*D195</x:f>
        <x:v>413737.6800507666</x:v>
      </x:c>
      <x:c r="F195" s="11" t="n">
        <x:f>F194+C195</x:f>
        <x:v>2569262</x:v>
      </x:c>
      <x:c r="G195" s="23" t="n">
        <x:f>F195/SUM($C$112:$C$218)</x:f>
        <x:v>0.8977042916301542</x:v>
      </x:c>
      <x:c r="H195" s="27" t="n">
        <x:f>IF(G195&gt;=0.9,1,0)</x:f>
        <x:v>0</x:v>
      </x:c>
      <x:c r="I195" s="15" t="n">
        <x:v>133.2917783668707</x:v>
      </x:c>
      <x:c r="J195" s="17" t="n">
        <x:f>IF(ISNUMBER(I195),C195*I195,"n.a.")</x:f>
        <x:v>413737.6800507666</x:v>
      </x:c>
      <x:c r="K195" s="11" t="n">
        <x:f>IF(ISNUMBER(I195),C195,0)</x:f>
        <x:v>3104</x:v>
      </x:c>
    </x:row>
    <x:row r="196" ht="25" customHeight="1">
      <x:c r="A196" s="2" t="str">
        <x:v>Venusia</x:v>
      </x:c>
      <x:c r="B196" s="2" t="str">
        <x:v>Corinthia</x:v>
      </x:c>
      <x:c r="C196" s="12" t="n">
        <x:v>63700</x:v>
      </x:c>
      <x:c r="D196" s="16" t="n">
        <x:v>135.50141414056822</x:v>
      </x:c>
      <x:c r="E196" s="18" t="n">
        <x:f>C196*D196</x:f>
        <x:v>8631440.080754194</x:v>
      </x:c>
      <x:c r="F196" s="12" t="n">
        <x:f>F195+C196</x:f>
        <x:v>2632962</x:v>
      </x:c>
      <x:c r="G196" s="24" t="n">
        <x:f>F196/SUM($C$112:$C$218)</x:f>
        <x:v>0.919961174492564</x:v>
      </x:c>
      <x:c r="H196" s="28" t="n">
        <x:f>IF(G196&gt;=0.9,1,0)</x:f>
        <x:v>1</x:v>
      </x:c>
      <x:c r="I196" s="16" t="n">
        <x:v>234.0401634071337</x:v>
      </x:c>
      <x:c r="J196" s="18" t="n">
        <x:f>IF(ISNUMBER(I196),C196*I196,"n.a.")</x:f>
        <x:v>14908358.409034416</x:v>
      </x:c>
      <x:c r="K196" s="12" t="n">
        <x:f>IF(ISNUMBER(I196),C196,0)</x:f>
        <x:v>63700</x:v>
      </x:c>
    </x:row>
    <x:row r="197" ht="40" customHeight="1">
      <x:c r="A197" s="8" t="str">
        <x:v>Venusia</x:v>
      </x:c>
      <x:c r="B197" s="20" t="str">
        <x:v>Colonia Augusta Treverorum</x:v>
      </x:c>
      <x:c r="C197" s="11" t="n">
        <x:v>28211</x:v>
      </x:c>
      <x:c r="D197" s="15" t="n">
        <x:v>137.2313596050782</x:v>
      </x:c>
      <x:c r="E197" s="17" t="n">
        <x:f>C197*D197</x:f>
        <x:v>3871433.8858188614</x:v>
      </x:c>
      <x:c r="F197" s="11" t="n">
        <x:f>F196+C197</x:f>
        <x:v>2661173</x:v>
      </x:c>
      <x:c r="G197" s="23" t="n">
        <x:f>F197/SUM($C$112:$C$218)</x:f>
        <x:v>0.9298181434475318</x:v>
      </x:c>
      <x:c r="H197" s="27" t="n">
        <x:f>IF(G197&gt;=0.9,1,0)</x:f>
        <x:v>1</x:v>
      </x:c>
      <x:c r="I197" s="15" t="n">
        <x:v>137.2313596050782</x:v>
      </x:c>
      <x:c r="J197" s="17" t="n">
        <x:f>IF(ISNUMBER(I197),C197*I197,"n.a.")</x:f>
        <x:v>3871433.8858188614</x:v>
      </x:c>
      <x:c r="K197" s="11" t="n">
        <x:f>IF(ISNUMBER(I197),C197,0)</x:f>
        <x:v>28211</x:v>
      </x:c>
    </x:row>
    <x:row r="198" ht="25" customHeight="1">
      <x:c r="A198" s="2" t="str">
        <x:v>Venusia</x:v>
      </x:c>
      <x:c r="B198" s="2" t="str">
        <x:v>Lutetia</x:v>
      </x:c>
      <x:c r="C198" s="12" t="n">
        <x:v>6767</x:v>
      </x:c>
      <x:c r="D198" s="16" t="n">
        <x:v>140.37313250122529</x:v>
      </x:c>
      <x:c r="E198" s="18" t="n">
        <x:f>C198*D198</x:f>
        <x:v>949904.9876357915</x:v>
      </x:c>
      <x:c r="F198" s="12" t="n">
        <x:f>F197+C198</x:f>
        <x:v>2667940</x:v>
      </x:c>
      <x:c r="G198" s="24" t="n">
        <x:f>F198/SUM($C$112:$C$218)</x:f>
        <x:v>0.9321825441748461</x:v>
      </x:c>
      <x:c r="H198" s="28" t="n">
        <x:f>IF(G198&gt;=0.9,1,0)</x:f>
        <x:v>1</x:v>
      </x:c>
      <x:c r="I198" s="16" t="n">
        <x:v>140.37313250122529</x:v>
      </x:c>
      <x:c r="J198" s="18" t="n">
        <x:f>IF(ISNUMBER(I198),C198*I198,"n.a.")</x:f>
        <x:v>949904.9876357915</x:v>
      </x:c>
      <x:c r="K198" s="12" t="n">
        <x:f>IF(ISNUMBER(I198),C198,0)</x:f>
        <x:v>6767</x:v>
      </x:c>
    </x:row>
    <x:row r="199" ht="25" customHeight="1">
      <x:c r="A199" s="8" t="str">
        <x:v>Venusia</x:v>
      </x:c>
      <x:c r="B199" s="8" t="str">
        <x:v>Emporiae</x:v>
      </x:c>
      <x:c r="C199" s="11" t="n">
        <x:v>2922</x:v>
      </x:c>
      <x:c r="D199" s="15" t="n">
        <x:v>140.81190105949256</x:v>
      </x:c>
      <x:c r="E199" s="17" t="n">
        <x:f>C199*D199</x:f>
        <x:v>411452.3748958373</x:v>
      </x:c>
      <x:c r="F199" s="11" t="n">
        <x:f>F198+C199</x:f>
        <x:v>2670862</x:v>
      </x:c>
      <x:c r="G199" s="23" t="n">
        <x:f>F199/SUM($C$112:$C$218)</x:f>
        <x:v>0.9332034956932757</x:v>
      </x:c>
      <x:c r="H199" s="27" t="n">
        <x:f>IF(G199&gt;=0.9,1,0)</x:f>
        <x:v>1</x:v>
      </x:c>
      <x:c r="I199" s="15" t="n">
        <x:v>140.81190105949256</x:v>
      </x:c>
      <x:c r="J199" s="17" t="n">
        <x:f>IF(ISNUMBER(I199),C199*I199,"n.a.")</x:f>
        <x:v>411452.3748958373</x:v>
      </x:c>
      <x:c r="K199" s="11" t="n">
        <x:f>IF(ISNUMBER(I199),C199,0)</x:f>
        <x:v>2922</x:v>
      </x:c>
    </x:row>
    <x:row r="200" ht="25" customHeight="1">
      <x:c r="A200" s="2" t="str">
        <x:v>Venusia</x:v>
      </x:c>
      <x:c r="B200" s="2" t="str">
        <x:v>Tolosa</x:v>
      </x:c>
      <x:c r="C200" s="12" t="n">
        <x:v>17338</x:v>
      </x:c>
      <x:c r="D200" s="16" t="n">
        <x:v>140.9116531645265</x:v>
      </x:c>
      <x:c r="E200" s="18" t="n">
        <x:f>C200*D200</x:f>
        <x:v>2443126.242566561</x:v>
      </x:c>
      <x:c r="F200" s="12" t="n">
        <x:f>F199+C200</x:f>
        <x:v>2688200</x:v>
      </x:c>
      <x:c r="G200" s="24" t="n">
        <x:f>F200/SUM($C$112:$C$218)</x:f>
        <x:v>0.9392614208905828</x:v>
      </x:c>
      <x:c r="H200" s="28" t="n">
        <x:f>IF(G200&gt;=0.9,1,0)</x:f>
        <x:v>1</x:v>
      </x:c>
      <x:c r="I200" s="16" t="n">
        <x:v>140.9116531645265</x:v>
      </x:c>
      <x:c r="J200" s="18" t="n">
        <x:f>IF(ISNUMBER(I200),C200*I200,"n.a.")</x:f>
        <x:v>2443126.242566561</x:v>
      </x:c>
      <x:c r="K200" s="12" t="n">
        <x:f>IF(ISNUMBER(I200),C200,0)</x:f>
        <x:v>17338</x:v>
      </x:c>
    </x:row>
    <x:row r="201" ht="25" customHeight="1">
      <x:c r="A201" s="8" t="str">
        <x:v>Venusia</x:v>
      </x:c>
      <x:c r="B201" s="8" t="str">
        <x:v>Vesunna</x:v>
      </x:c>
      <x:c r="C201" s="11" t="n">
        <x:v>4327</x:v>
      </x:c>
      <x:c r="D201" s="15" t="n">
        <x:v>145.6197779734022</x:v>
      </x:c>
      <x:c r="E201" s="17" t="n">
        <x:f>C201*D201</x:f>
        <x:v>630096.7792909113</x:v>
      </x:c>
      <x:c r="F201" s="11" t="n">
        <x:f>F200+C201</x:f>
        <x:v>2692527</x:v>
      </x:c>
      <x:c r="G201" s="23" t="n">
        <x:f>F201/SUM($C$112:$C$218)</x:f>
        <x:v>0.9407732816777986</x:v>
      </x:c>
      <x:c r="H201" s="27" t="n">
        <x:f>IF(G201&gt;=0.9,1,0)</x:f>
        <x:v>1</x:v>
      </x:c>
      <x:c r="I201" s="15" t="n">
        <x:v>145.6197779734022</x:v>
      </x:c>
      <x:c r="J201" s="17" t="n">
        <x:f>IF(ISNUMBER(I201),C201*I201,"n.a.")</x:f>
        <x:v>630096.7792909113</x:v>
      </x:c>
      <x:c r="K201" s="11" t="n">
        <x:f>IF(ISNUMBER(I201),C201,0)</x:f>
        <x:v>4327</x:v>
      </x:c>
    </x:row>
    <x:row r="202" ht="25" customHeight="1">
      <x:c r="A202" s="2" t="str">
        <x:v>Venusia</x:v>
      </x:c>
      <x:c r="B202" s="2" t="str">
        <x:v>Colonia Agrippinensis</x:v>
      </x:c>
      <x:c r="C202" s="12" t="n">
        <x:v>13426</x:v>
      </x:c>
      <x:c r="D202" s="16" t="n">
        <x:v>145.87742045350586</x:v>
      </x:c>
      <x:c r="E202" s="18" t="n">
        <x:f>C202*D202</x:f>
        <x:v>1958550.2470087698</x:v>
      </x:c>
      <x:c r="F202" s="12" t="n">
        <x:f>F201+C202</x:f>
        <x:v>2705953</x:v>
      </x:c>
      <x:c r="G202" s="24" t="n">
        <x:f>F202/SUM($C$112:$C$218)</x:f>
        <x:v>0.9454643477580296</x:v>
      </x:c>
      <x:c r="H202" s="28" t="n">
        <x:f>IF(G202&gt;=0.9,1,0)</x:f>
        <x:v>1</x:v>
      </x:c>
      <x:c r="I202" s="16" t="n">
        <x:v>145.87742045350586</x:v>
      </x:c>
      <x:c r="J202" s="18" t="n">
        <x:f>IF(ISNUMBER(I202),C202*I202,"n.a.")</x:f>
        <x:v>1958550.2470087698</x:v>
      </x:c>
      <x:c r="K202" s="12" t="n">
        <x:f>IF(ISNUMBER(I202),C202,0)</x:f>
        <x:v>13426</x:v>
      </x:c>
    </x:row>
    <x:row r="203" ht="25" customHeight="1">
      <x:c r="A203" s="8" t="str">
        <x:v>Venusia</x:v>
      </x:c>
      <x:c r="B203" s="8" t="str">
        <x:v>Sarmizegetusa</x:v>
      </x:c>
      <x:c r="C203" s="11" t="n">
        <x:v>4291</x:v>
      </x:c>
      <x:c r="D203" s="15" t="n">
        <x:v>146.60392856539593</x:v>
      </x:c>
      <x:c r="E203" s="17" t="n">
        <x:f>C203*D203</x:f>
        <x:v>629077.4574741139</x:v>
      </x:c>
      <x:c r="F203" s="11" t="n">
        <x:f>F202+C203</x:f>
        <x:v>2710244</x:v>
      </x:c>
      <x:c r="G203" s="23" t="n">
        <x:f>F203/SUM($C$112:$C$218)</x:f>
        <x:v>0.9469636300871128</x:v>
      </x:c>
      <x:c r="H203" s="27" t="n">
        <x:f>IF(G203&gt;=0.9,1,0)</x:f>
        <x:v>1</x:v>
      </x:c>
      <x:c r="I203" s="15" t="n">
        <x:v>146.6161173294057</x:v>
      </x:c>
      <x:c r="J203" s="17" t="n">
        <x:f>IF(ISNUMBER(I203),C203*I203,"n.a.")</x:f>
        <x:v>629129.75946048</x:v>
      </x:c>
      <x:c r="K203" s="11" t="n">
        <x:f>IF(ISNUMBER(I203),C203,0)</x:f>
        <x:v>4291</x:v>
      </x:c>
    </x:row>
    <x:row r="204" ht="25" customHeight="1">
      <x:c r="A204" s="2" t="str">
        <x:v>Venusia</x:v>
      </x:c>
      <x:c r="B204" s="2" t="str">
        <x:v>Lugdunum Convenarum</x:v>
      </x:c>
      <x:c r="C204" s="12" t="n">
        <x:v>7582</x:v>
      </x:c>
      <x:c r="D204" s="16" t="n">
        <x:v>149.36323661932093</x:v>
      </x:c>
      <x:c r="E204" s="18" t="n">
        <x:f>C204*D204</x:f>
        <x:v>1132472.0600476912</x:v>
      </x:c>
      <x:c r="F204" s="12" t="n">
        <x:f>F203+C204</x:f>
        <x:v>2717826</x:v>
      </x:c>
      <x:c r="G204" s="24" t="n">
        <x:f>F204/SUM($C$112:$C$218)</x:f>
        <x:v>0.9496127931304847</x:v>
      </x:c>
      <x:c r="H204" s="28" t="n">
        <x:f>IF(G204&gt;=0.9,1,0)</x:f>
        <x:v>1</x:v>
      </x:c>
      <x:c r="I204" s="16" t="n">
        <x:v>149.36323661932093</x:v>
      </x:c>
      <x:c r="J204" s="18" t="n">
        <x:f>IF(ISNUMBER(I204),C204*I204,"n.a.")</x:f>
        <x:v>1132472.0600476912</x:v>
      </x:c>
      <x:c r="K204" s="12" t="n">
        <x:f>IF(ISNUMBER(I204),C204,0)</x:f>
        <x:v>7582</x:v>
      </x:c>
    </x:row>
    <x:row r="205" ht="25" customHeight="1">
      <x:c r="A205" s="8" t="str">
        <x:v>Venusia</x:v>
      </x:c>
      <x:c r="B205" s="8" t="str">
        <x:v>Augusta Ambianorum</x:v>
      </x:c>
      <x:c r="C205" s="11" t="n">
        <x:v>38476</x:v>
      </x:c>
      <x:c r="D205" s="15" t="n">
        <x:v>150.23767263119487</x:v>
      </x:c>
      <x:c r="E205" s="17" t="n">
        <x:f>C205*D205</x:f>
        <x:v>5780544.692157853</x:v>
      </x:c>
      <x:c r="F205" s="11" t="n">
        <x:f>F204+C205</x:f>
        <x:v>2756302</x:v>
      </x:c>
      <x:c r="G205" s="23" t="n">
        <x:f>F205/SUM($C$112:$C$218)</x:f>
        <x:v>0.963056369661318</x:v>
      </x:c>
      <x:c r="H205" s="27" t="n">
        <x:f>IF(G205&gt;=0.9,1,0)</x:f>
        <x:v>1</x:v>
      </x:c>
      <x:c r="I205" s="15" t="n">
        <x:v>150.23767263119487</x:v>
      </x:c>
      <x:c r="J205" s="17" t="n">
        <x:f>IF(ISNUMBER(I205),C205*I205,"n.a.")</x:f>
        <x:v>5780544.692157853</x:v>
      </x:c>
      <x:c r="K205" s="11" t="n">
        <x:f>IF(ISNUMBER(I205),C205,0)</x:f>
        <x:v>38476</x:v>
      </x:c>
    </x:row>
    <x:row r="206" ht="25" customHeight="1">
      <x:c r="A206" s="2" t="str">
        <x:v>Venusia</x:v>
      </x:c>
      <x:c r="B206" s="2" t="str">
        <x:v>Baetulo</x:v>
      </x:c>
      <x:c r="C206" s="12" t="n">
        <x:v>1157</x:v>
      </x:c>
      <x:c r="D206" s="16" t="n">
        <x:v>150.75730749045314</x:v>
      </x:c>
      <x:c r="E206" s="18" t="n">
        <x:f>C206*D206</x:f>
        <x:v>174426.2047664543</x:v>
      </x:c>
      <x:c r="F206" s="12" t="n">
        <x:f>F205+C206</x:f>
        <x:v>2757459</x:v>
      </x:c>
      <x:c r="G206" s="24" t="n">
        <x:f>F206/SUM($C$112:$C$218)</x:f>
        <x:v>0.9634606273296352</x:v>
      </x:c>
      <x:c r="H206" s="28" t="n">
        <x:f>IF(G206&gt;=0.9,1,0)</x:f>
        <x:v>1</x:v>
      </x:c>
      <x:c r="I206" s="16" t="n">
        <x:v>150.75730749045314</x:v>
      </x:c>
      <x:c r="J206" s="18" t="n">
        <x:f>IF(ISNUMBER(I206),C206*I206,"n.a.")</x:f>
        <x:v>174426.2047664543</x:v>
      </x:c>
      <x:c r="K206" s="12" t="n">
        <x:f>IF(ISNUMBER(I206),C206,0)</x:f>
        <x:v>1157</x:v>
      </x:c>
    </x:row>
    <x:row r="207" ht="40" customHeight="1">
      <x:c r="A207" s="8" t="str">
        <x:v>Venusia</x:v>
      </x:c>
      <x:c r="B207" s="20" t="str">
        <x:v>Noviodunum (Gallia Lugdunensis)</x:v>
      </x:c>
      <x:c r="C207" s="11" t="n">
        <x:v>3590</x:v>
      </x:c>
      <x:c r="D207" s="15" t="n">
        <x:v>155.5337643163822</x:v>
      </x:c>
      <x:c r="E207" s="17" t="n">
        <x:f>C207*D207</x:f>
        <x:v>558366.213895812</x:v>
      </x:c>
      <x:c r="F207" s="11" t="n">
        <x:f>F206+C207</x:f>
        <x:v>2761049</x:v>
      </x:c>
      <x:c r="G207" s="23" t="n">
        <x:f>F207/SUM($C$112:$C$218)</x:f>
        <x:v>0.9647149791267475</x:v>
      </x:c>
      <x:c r="H207" s="27" t="n">
        <x:f>IF(G207&gt;=0.9,1,0)</x:f>
        <x:v>1</x:v>
      </x:c>
      <x:c r="I207" s="15" t="n">
        <x:v>155.5337643163822</x:v>
      </x:c>
      <x:c r="J207" s="17" t="n">
        <x:f>IF(ISNUMBER(I207),C207*I207,"n.a.")</x:f>
        <x:v>558366.213895812</x:v>
      </x:c>
      <x:c r="K207" s="11" t="n">
        <x:f>IF(ISNUMBER(I207),C207,0)</x:f>
        <x:v>3590</x:v>
      </x:c>
    </x:row>
    <x:row r="208" ht="25" customHeight="1">
      <x:c r="A208" s="2" t="str">
        <x:v>Venusia</x:v>
      </x:c>
      <x:c r="B208" s="2" t="str">
        <x:v>Burdigala</x:v>
      </x:c>
      <x:c r="C208" s="12" t="n">
        <x:v>16187</x:v>
      </x:c>
      <x:c r="D208" s="16" t="n">
        <x:v>155.88933049526125</x:v>
      </x:c>
      <x:c r="E208" s="18" t="n">
        <x:f>C208*D208</x:f>
        <x:v>2523380.5927267936</x:v>
      </x:c>
      <x:c r="F208" s="12" t="n">
        <x:f>F207+C208</x:f>
        <x:v>2777236</x:v>
      </x:c>
      <x:c r="G208" s="24" t="n">
        <x:f>F208/SUM($C$112:$C$218)</x:f>
        <x:v>0.9703707430654261</x:v>
      </x:c>
      <x:c r="H208" s="28" t="n">
        <x:f>IF(G208&gt;=0.9,1,0)</x:f>
        <x:v>1</x:v>
      </x:c>
      <x:c r="I208" s="16" t="n">
        <x:v>155.88933049526125</x:v>
      </x:c>
      <x:c r="J208" s="18" t="n">
        <x:f>IF(ISNUMBER(I208),C208*I208,"n.a.")</x:f>
        <x:v>2523380.5927267936</x:v>
      </x:c>
      <x:c r="K208" s="12" t="n">
        <x:f>IF(ISNUMBER(I208),C208,0)</x:f>
        <x:v>16187</x:v>
      </x:c>
    </x:row>
    <x:row r="209" ht="25" customHeight="1">
      <x:c r="A209" s="8" t="str">
        <x:v>Venusia</x:v>
      </x:c>
      <x:c r="B209" s="8" t="str">
        <x:v>Tarraco</x:v>
      </x:c>
      <x:c r="C209" s="11" t="n">
        <x:v>12211</x:v>
      </x:c>
      <x:c r="D209" s="15" t="n">
        <x:v>157.81837939588155</x:v>
      </x:c>
      <x:c r="E209" s="17" t="n">
        <x:f>C209*D209</x:f>
        <x:v>1927120.2308031097</x:v>
      </x:c>
      <x:c r="F209" s="11" t="n">
        <x:f>F208+C209</x:f>
        <x:v>2789447</x:v>
      </x:c>
      <x:c r="G209" s="23" t="n">
        <x:f>F209/SUM($C$112:$C$218)</x:f>
        <x:v>0.9746372861836818</x:v>
      </x:c>
      <x:c r="H209" s="27" t="n">
        <x:f>IF(G209&gt;=0.9,1,0)</x:f>
        <x:v>1</x:v>
      </x:c>
      <x:c r="I209" s="15" t="n">
        <x:v>157.81837939588155</x:v>
      </x:c>
      <x:c r="J209" s="17" t="n">
        <x:f>IF(ISNUMBER(I209),C209*I209,"n.a.")</x:f>
        <x:v>1927120.2308031097</x:v>
      </x:c>
      <x:c r="K209" s="11" t="n">
        <x:f>IF(ISNUMBER(I209),C209,0)</x:f>
        <x:v>12211</x:v>
      </x:c>
    </x:row>
    <x:row r="210" ht="25" customHeight="1">
      <x:c r="A210" s="2" t="str">
        <x:v>Venusia</x:v>
      </x:c>
      <x:c r="B210" s="2" t="str">
        <x:v>Caesaraugusta</x:v>
      </x:c>
      <x:c r="C210" s="12" t="n">
        <x:v>7172</x:v>
      </x:c>
      <x:c r="D210" s="16" t="n">
        <x:v>174.12094628640668</x:v>
      </x:c>
      <x:c r="E210" s="18" t="n">
        <x:f>C210*D210</x:f>
        <x:v>1248795.4267661087</x:v>
      </x:c>
      <x:c r="F210" s="12" t="n">
        <x:f>F209+C210</x:f>
        <x:v>2796619</x:v>
      </x:c>
      <x:c r="G210" s="24" t="n">
        <x:f>F210/SUM($C$112:$C$218)</x:f>
        <x:v>0.977143194564988</x:v>
      </x:c>
      <x:c r="H210" s="28" t="n">
        <x:f>IF(G210&gt;=0.9,1,0)</x:f>
        <x:v>1</x:v>
      </x:c>
      <x:c r="I210" s="16" t="n">
        <x:v>174.12094628640668</x:v>
      </x:c>
      <x:c r="J210" s="18" t="n">
        <x:f>IF(ISNUMBER(I210),C210*I210,"n.a.")</x:f>
        <x:v>1248795.4267661087</x:v>
      </x:c>
      <x:c r="K210" s="12" t="n">
        <x:f>IF(ISNUMBER(I210),C210,0)</x:f>
        <x:v>7172</x:v>
      </x:c>
    </x:row>
    <x:row r="211" ht="25" customHeight="1">
      <x:c r="A211" s="8" t="str">
        <x:v>Venusia</x:v>
      </x:c>
      <x:c r="B211" s="8" t="str">
        <x:v>Clunia</x:v>
      </x:c>
      <x:c r="C211" s="11" t="n">
        <x:v>9327</x:v>
      </x:c>
      <x:c r="D211" s="15" t="n">
        <x:v>199.54632276438397</x:v>
      </x:c>
      <x:c r="E211" s="17" t="n">
        <x:f>C211*D211</x:f>
        <x:v>1861168.5524234094</x:v>
      </x:c>
      <x:c r="F211" s="11" t="n">
        <x:f>F210+C211</x:f>
        <x:v>2805946</x:v>
      </x:c>
      <x:c r="G211" s="23" t="n">
        <x:f>F211/SUM($C$112:$C$218)</x:f>
        <x:v>0.9804020634261763</x:v>
      </x:c>
      <x:c r="H211" s="27" t="n">
        <x:f>IF(G211&gt;=0.9,1,0)</x:f>
        <x:v>1</x:v>
      </x:c>
      <x:c r="I211" s="15" t="n">
        <x:v>199.546322764384</x:v>
      </x:c>
      <x:c r="J211" s="17" t="n">
        <x:f>IF(ISNUMBER(I211),C211*I211,"n.a.")</x:f>
        <x:v>1861168.5524234097</x:v>
      </x:c>
      <x:c r="K211" s="11" t="n">
        <x:f>IF(ISNUMBER(I211),C211,0)</x:f>
        <x:v>9327</x:v>
      </x:c>
    </x:row>
    <x:row r="212" ht="25" customHeight="1">
      <x:c r="A212" s="2" t="str">
        <x:v>Venusia</x:v>
      </x:c>
      <x:c r="B212" s="2" t="str">
        <x:v>Carthago Nova</x:v>
      </x:c>
      <x:c r="C212" s="12" t="n">
        <x:v>9498</x:v>
      </x:c>
      <x:c r="D212" s="16" t="n">
        <x:v>200.83521130752527</x:v>
      </x:c>
      <x:c r="E212" s="18" t="n">
        <x:f>C212*D212</x:f>
        <x:v>1907532.836998875</x:v>
      </x:c>
      <x:c r="F212" s="12" t="n">
        <x:f>F211+C212</x:f>
        <x:v>2815444</x:v>
      </x:c>
      <x:c r="G212" s="24" t="n">
        <x:f>F212/SUM($C$112:$C$218)</x:f>
        <x:v>0.9837206799634945</x:v>
      </x:c>
      <x:c r="H212" s="28" t="n">
        <x:f>IF(G212&gt;=0.9,1,0)</x:f>
        <x:v>1</x:v>
      </x:c>
      <x:c r="I212" s="16" t="n">
        <x:v>200.83521130752527</x:v>
      </x:c>
      <x:c r="J212" s="18" t="n">
        <x:f>IF(ISNUMBER(I212),C212*I212,"n.a.")</x:f>
        <x:v>1907532.836998875</x:v>
      </x:c>
      <x:c r="K212" s="12" t="n">
        <x:f>IF(ISNUMBER(I212),C212,0)</x:f>
        <x:v>9498</x:v>
      </x:c>
    </x:row>
    <x:row r="213" ht="25" customHeight="1">
      <x:c r="A213" s="8" t="str">
        <x:v>Venusia</x:v>
      </x:c>
      <x:c r="B213" s="8" t="str">
        <x:v>Segobriga</x:v>
      </x:c>
      <x:c r="C213" s="11" t="n">
        <x:v>1030</x:v>
      </x:c>
      <x:c r="D213" s="15" t="n">
        <x:v>209.12529026150773</x:v>
      </x:c>
      <x:c r="E213" s="17" t="n">
        <x:f>C213*D213</x:f>
        <x:v>215399.04896935297</x:v>
      </x:c>
      <x:c r="F213" s="11" t="n">
        <x:f>F212+C213</x:f>
        <x:v>2816474</x:v>
      </x:c>
      <x:c r="G213" s="23" t="n">
        <x:f>F213/SUM($C$112:$C$218)</x:f>
        <x:v>0.9840805636267329</x:v>
      </x:c>
      <x:c r="H213" s="27" t="n">
        <x:f>IF(G213&gt;=0.9,1,0)</x:f>
        <x:v>1</x:v>
      </x:c>
      <x:c r="I213" s="15" t="n">
        <x:v>209.12529026150773</x:v>
      </x:c>
      <x:c r="J213" s="17" t="n">
        <x:f>IF(ISNUMBER(I213),C213*I213,"n.a.")</x:f>
        <x:v>215399.04896935297</x:v>
      </x:c>
      <x:c r="K213" s="11" t="n">
        <x:f>IF(ISNUMBER(I213),C213,0)</x:f>
        <x:v>1030</x:v>
      </x:c>
    </x:row>
    <x:row r="214" ht="25" customHeight="1">
      <x:c r="A214" s="2" t="str">
        <x:v>Venusia</x:v>
      </x:c>
      <x:c r="B214" s="2" t="str">
        <x:v>Corduba</x:v>
      </x:c>
      <x:c r="C214" s="12" t="n">
        <x:v>19404</x:v>
      </x:c>
      <x:c r="D214" s="16" t="n">
        <x:v>228.10223191544347</x:v>
      </x:c>
      <x:c r="E214" s="18" t="n">
        <x:f>C214*D214</x:f>
        <x:v>4426095.7080872655</x:v>
      </x:c>
      <x:c r="F214" s="12" t="n">
        <x:f>F213+C214</x:f>
        <x:v>2835878</x:v>
      </x:c>
      <x:c r="G214" s="24" t="n">
        <x:f>F214/SUM($C$112:$C$218)</x:f>
        <x:v>0.9908603525602054</x:v>
      </x:c>
      <x:c r="H214" s="28" t="n">
        <x:f>IF(G214&gt;=0.9,1,0)</x:f>
        <x:v>1</x:v>
      </x:c>
      <x:c r="I214" s="16" t="n">
        <x:v>228.10223191544347</x:v>
      </x:c>
      <x:c r="J214" s="18" t="n">
        <x:f>IF(ISNUMBER(I214),C214*I214,"n.a.")</x:f>
        <x:v>4426095.7080872655</x:v>
      </x:c>
      <x:c r="K214" s="12" t="n">
        <x:f>IF(ISNUMBER(I214),C214,0)</x:f>
        <x:v>19404</x:v>
      </x:c>
    </x:row>
    <x:row r="215" ht="25" customHeight="1">
      <x:c r="A215" s="8" t="str">
        <x:v>Venusia</x:v>
      </x:c>
      <x:c r="B215" s="8" t="str">
        <x:v>Iluro</x:v>
      </x:c>
      <x:c r="C215" s="11" t="n">
        <x:v>907</x:v>
      </x:c>
      <x:c r="D215" s="15" t="n">
        <x:v>229.60164058882637</x:v>
      </x:c>
      <x:c r="E215" s="17" t="n">
        <x:f>C215*D215</x:f>
        <x:v>208248.68801406553</x:v>
      </x:c>
      <x:c r="F215" s="11" t="n">
        <x:f>F214+C215</x:f>
        <x:v>2836785</x:v>
      </x:c>
      <x:c r="G215" s="23" t="n">
        <x:f>F215/SUM($C$112:$C$218)</x:f>
        <x:v>0.991177259824824</x:v>
      </x:c>
      <x:c r="H215" s="27" t="n">
        <x:f>IF(G215&gt;=0.9,1,0)</x:f>
        <x:v>1</x:v>
      </x:c>
      <x:c r="I215" s="15" t="n">
        <x:v>229.60164058882637</x:v>
      </x:c>
      <x:c r="J215" s="17" t="n">
        <x:f>IF(ISNUMBER(I215),C215*I215,"n.a.")</x:f>
        <x:v>208248.68801406553</x:v>
      </x:c>
      <x:c r="K215" s="11" t="n">
        <x:f>IF(ISNUMBER(I215),C215,0)</x:f>
        <x:v>907</x:v>
      </x:c>
    </x:row>
    <x:row r="216" ht="25" customHeight="1">
      <x:c r="A216" s="2" t="str">
        <x:v>Venusia</x:v>
      </x:c>
      <x:c r="B216" s="2" t="str">
        <x:v>Augusta Emerita</x:v>
      </x:c>
      <x:c r="C216" s="12" t="n">
        <x:v>14841</x:v>
      </x:c>
      <x:c r="D216" s="16" t="n">
        <x:v>229.85553702422442</x:v>
      </x:c>
      <x:c r="E216" s="18" t="n">
        <x:f>C216*D216</x:f>
        <x:v>3411286.0249765147</x:v>
      </x:c>
      <x:c r="F216" s="12" t="n">
        <x:f>F215+C216</x:f>
        <x:v>2851626</x:v>
      </x:c>
      <x:c r="G216" s="24" t="n">
        <x:f>F216/SUM($C$112:$C$218)</x:f>
        <x:v>0.9963627291899892</x:v>
      </x:c>
      <x:c r="H216" s="28" t="n">
        <x:f>IF(G216&gt;=0.9,1,0)</x:f>
        <x:v>1</x:v>
      </x:c>
      <x:c r="I216" s="16" t="n">
        <x:v>229.85553702422442</x:v>
      </x:c>
      <x:c r="J216" s="18" t="n">
        <x:f>IF(ISNUMBER(I216),C216*I216,"n.a.")</x:f>
        <x:v>3411286.0249765147</x:v>
      </x:c>
      <x:c r="K216" s="12" t="n">
        <x:f>IF(ISNUMBER(I216),C216,0)</x:f>
        <x:v>14841</x:v>
      </x:c>
    </x:row>
    <x:row r="217" ht="25" customHeight="1">
      <x:c r="A217" s="8" t="str">
        <x:v>Venusia</x:v>
      </x:c>
      <x:c r="B217" s="8" t="str">
        <x:v>Italica</x:v>
      </x:c>
      <x:c r="C217" s="11" t="n">
        <x:v>7582</x:v>
      </x:c>
      <x:c r="D217" s="15" t="n">
        <x:v>238.95458045704652</x:v>
      </x:c>
      <x:c r="E217" s="17" t="n">
        <x:f>C217*D217</x:f>
        <x:v>1811753.6290253268</x:v>
      </x:c>
      <x:c r="F217" s="11" t="n">
        <x:f>F216+C217</x:f>
        <x:v>2859208</x:v>
      </x:c>
      <x:c r="G217" s="23" t="n">
        <x:f>F217/SUM($C$112:$C$218)</x:f>
        <x:v>0.9990118922333612</x:v>
      </x:c>
      <x:c r="H217" s="27" t="n">
        <x:f>IF(G217&gt;=0.9,1,0)</x:f>
        <x:v>1</x:v>
      </x:c>
      <x:c r="I217" s="15" t="n">
        <x:v>238.95458045704652</x:v>
      </x:c>
      <x:c r="J217" s="17" t="n">
        <x:f>IF(ISNUMBER(I217),C217*I217,"n.a.")</x:f>
        <x:v>1811753.6290253268</x:v>
      </x:c>
      <x:c r="K217" s="11" t="n">
        <x:f>IF(ISNUMBER(I217),C217,0)</x:f>
        <x:v>7582</x:v>
      </x:c>
    </x:row>
    <x:row r="218" ht="25" customHeight="1">
      <x:c r="A218" s="2" t="str">
        <x:v>Venusia</x:v>
      </x:c>
      <x:c r="B218" s="2" t="str">
        <x:v>Conimbriga</x:v>
      </x:c>
      <x:c r="C218" s="12" t="n">
        <x:v>2828</x:v>
      </x:c>
      <x:c r="D218" s="16" t="n">
        <x:v>245.6298960772523</x:v>
      </x:c>
      <x:c r="E218" s="18" t="n">
        <x:f>C218*D218</x:f>
        <x:v>694641.3461064695</x:v>
      </x:c>
      <x:c r="F218" s="12" t="n">
        <x:f>F217+C218</x:f>
        <x:v>2862036</x:v>
      </x:c>
      <x:c r="G218" s="24" t="n">
        <x:f>F218/SUM($C$112:$C$218)</x:f>
        <x:v>1</x:v>
      </x:c>
      <x:c r="H218" s="28" t="n">
        <x:f>IF(G218&gt;=0.9,1,0)</x:f>
        <x:v>1</x:v>
      </x:c>
      <x:c r="I218" s="16" t="n">
        <x:v>245.62989607725234</x:v>
      </x:c>
      <x:c r="J218" s="18" t="n">
        <x:f>IF(ISNUMBER(I218),C218*I218,"n.a.")</x:f>
        <x:v>694641.3461064696</x:v>
      </x:c>
      <x:c r="K218" s="12" t="n">
        <x:f>IF(ISNUMBER(I218),C218,0)</x:f>
        <x:v>2828</x:v>
      </x:c>
    </x:row>
    <x:row r="219" ht="25" customHeight="1">
      <x:c r="A219" s="8" t="str">
        <x:v>Aquileia</x:v>
      </x:c>
      <x:c r="B219" s="8" t="str">
        <x:v>Aquileia</x:v>
      </x:c>
      <x:c r="C219" s="11" t="n">
        <x:v>19667</x:v>
      </x:c>
      <x:c r="D219" s="15" t="n">
        <x:v>0</x:v>
      </x:c>
      <x:c r="E219" s="17" t="n">
        <x:f>C219*D219</x:f>
        <x:v>0</x:v>
      </x:c>
      <x:c r="F219" s="11" t="n">
        <x:f>C219</x:f>
        <x:v>19667</x:v>
      </x:c>
      <x:c r="G219" s="23" t="n">
        <x:f>F219/SUM($C$219:$C$325)</x:f>
        <x:v>0.0068716815581634895</x:v>
      </x:c>
      <x:c r="H219" s="27" t="n">
        <x:f>IF(G219&gt;=0.9,1,0)</x:f>
        <x:v>0</x:v>
      </x:c>
      <x:c r="I219" s="15" t="n">
        <x:v>0</x:v>
      </x:c>
      <x:c r="J219" s="17" t="n">
        <x:f>IF(ISNUMBER(I219),C219*I219,"n.a.")</x:f>
        <x:v>0</x:v>
      </x:c>
      <x:c r="K219" s="11" t="n">
        <x:f>IF(ISNUMBER(I219),C219,0)</x:f>
        <x:v>19667</x:v>
      </x:c>
    </x:row>
    <x:row r="220" ht="25" customHeight="1">
      <x:c r="A220" s="2" t="str">
        <x:v>Aquileia</x:v>
      </x:c>
      <x:c r="B220" s="2" t="str">
        <x:v>Verona</x:v>
      </x:c>
      <x:c r="C220" s="12" t="n">
        <x:v>8209</x:v>
      </x:c>
      <x:c r="D220" s="16" t="n">
        <x:v>17.18212715403698</x:v>
      </x:c>
      <x:c r="E220" s="18" t="n">
        <x:f>C220*D220</x:f>
        <x:v>141048.08180748957</x:v>
      </x:c>
      <x:c r="F220" s="12" t="n">
        <x:f>F219+C220</x:f>
        <x:v>27876</x:v>
      </x:c>
      <x:c r="G220" s="24" t="n">
        <x:f>F220/SUM($C$219:$C$325)</x:f>
        <x:v>0.009739919414011564</x:v>
      </x:c>
      <x:c r="H220" s="28" t="n">
        <x:f>IF(G220&gt;=0.9,1,0)</x:f>
        <x:v>0</x:v>
      </x:c>
      <x:c r="I220" s="16" t="n">
        <x:v>17.18212715403698</x:v>
      </x:c>
      <x:c r="J220" s="18" t="n">
        <x:f>IF(ISNUMBER(I220),C220*I220,"n.a.")</x:f>
        <x:v>141048.08180748957</x:v>
      </x:c>
      <x:c r="K220" s="12" t="n">
        <x:f>IF(ISNUMBER(I220),C220,0)</x:f>
        <x:v>8209</x:v>
      </x:c>
    </x:row>
    <x:row r="221" ht="25" customHeight="1">
      <x:c r="A221" s="8" t="str">
        <x:v>Aquileia</x:v>
      </x:c>
      <x:c r="B221" s="8" t="str">
        <x:v>Virunum</x:v>
      </x:c>
      <x:c r="C221" s="11" t="n">
        <x:v>7188</x:v>
      </x:c>
      <x:c r="D221" s="15" t="n">
        <x:v>18.89383596288765</x:v>
      </x:c>
      <x:c r="E221" s="17" t="n">
        <x:f>C221*D221</x:f>
        <x:v>135808.89290123642</x:v>
      </x:c>
      <x:c r="F221" s="11" t="n">
        <x:f>F220+C221</x:f>
        <x:v>35064</x:v>
      </x:c>
      <x:c r="G221" s="23" t="n">
        <x:f>F221/SUM($C$219:$C$325)</x:f>
        <x:v>0.01225141822115445</x:v>
      </x:c>
      <x:c r="H221" s="27" t="n">
        <x:f>IF(G221&gt;=0.9,1,0)</x:f>
        <x:v>0</x:v>
      </x:c>
      <x:c r="I221" s="15" t="n">
        <x:v>18.89383596288765</x:v>
      </x:c>
      <x:c r="J221" s="17" t="n">
        <x:f>IF(ISNUMBER(I221),C221*I221,"n.a.")</x:f>
        <x:v>135808.89290123642</x:v>
      </x:c>
      <x:c r="K221" s="11" t="n">
        <x:f>IF(ISNUMBER(I221),C221,0)</x:f>
        <x:v>7188</x:v>
      </x:c>
    </x:row>
    <x:row r="222" ht="25" customHeight="1">
      <x:c r="A222" s="2" t="str">
        <x:v>Aquileia</x:v>
      </x:c>
      <x:c r="B222" s="2" t="str">
        <x:v>Bononia</x:v>
      </x:c>
      <x:c r="C222" s="12" t="n">
        <x:v>5782</x:v>
      </x:c>
      <x:c r="D222" s="16" t="n">
        <x:v>20.462816736576674</x:v>
      </x:c>
      <x:c r="E222" s="18" t="n">
        <x:f>C222*D222</x:f>
        <x:v>118316.00637088633</x:v>
      </x:c>
      <x:c r="F222" s="12" t="n">
        <x:f>F221+C222</x:f>
        <x:v>40846</x:v>
      </x:c>
      <x:c r="G222" s="24" t="n">
        <x:f>F222/SUM($C$219:$C$325)</x:f>
        <x:v>0.014271658357896266</x:v>
      </x:c>
      <x:c r="H222" s="28" t="n">
        <x:f>IF(G222&gt;=0.9,1,0)</x:f>
        <x:v>0</x:v>
      </x:c>
      <x:c r="I222" s="16" t="n">
        <x:v>20.462816736576674</x:v>
      </x:c>
      <x:c r="J222" s="18" t="n">
        <x:f>IF(ISNUMBER(I222),C222*I222,"n.a.")</x:f>
        <x:v>118316.00637088633</x:v>
      </x:c>
      <x:c r="K222" s="12" t="n">
        <x:f>IF(ISNUMBER(I222),C222,0)</x:f>
        <x:v>5782</x:v>
      </x:c>
    </x:row>
    <x:row r="223" ht="25" customHeight="1">
      <x:c r="A223" s="8" t="str">
        <x:v>Aquileia</x:v>
      </x:c>
      <x:c r="B223" s="8" t="str">
        <x:v>Tridentum</x:v>
      </x:c>
      <x:c r="C223" s="11" t="n">
        <x:v>1062</x:v>
      </x:c>
      <x:c r="D223" s="15" t="n">
        <x:v>21.54696124576354</x:v>
      </x:c>
      <x:c r="E223" s="17" t="n">
        <x:f>C223*D223</x:f>
        <x:v>22882.87284300088</x:v>
      </x:c>
      <x:c r="F223" s="11" t="n">
        <x:f>F222+C223</x:f>
        <x:v>41908</x:v>
      </x:c>
      <x:c r="G223" s="23" t="n">
        <x:f>F223/SUM($C$219:$C$325)</x:f>
        <x:v>0.01464272287280803</x:v>
      </x:c>
      <x:c r="H223" s="27" t="n">
        <x:f>IF(G223&gt;=0.9,1,0)</x:f>
        <x:v>0</x:v>
      </x:c>
      <x:c r="I223" s="15" t="n">
        <x:v>21.54696124576354</x:v>
      </x:c>
      <x:c r="J223" s="17" t="n">
        <x:f>IF(ISNUMBER(I223),C223*I223,"n.a.")</x:f>
        <x:v>22882.87284300088</x:v>
      </x:c>
      <x:c r="K223" s="11" t="n">
        <x:f>IF(ISNUMBER(I223),C223,0)</x:f>
        <x:v>1062</x:v>
      </x:c>
    </x:row>
    <x:row r="224" ht="25" customHeight="1">
      <x:c r="A224" s="2" t="str">
        <x:v>Aquileia</x:v>
      </x:c>
      <x:c r="B224" s="2" t="str">
        <x:v>Brixia</x:v>
      </x:c>
      <x:c r="C224" s="12" t="n">
        <x:v>7790</x:v>
      </x:c>
      <x:c r="D224" s="16" t="n">
        <x:v>22.493542659830528</x:v>
      </x:c>
      <x:c r="E224" s="18" t="n">
        <x:f>C224*D224</x:f>
        <x:v>175224.6973200798</x:v>
      </x:c>
      <x:c r="F224" s="12" t="n">
        <x:f>F223+C224</x:f>
        <x:v>49698</x:v>
      </x:c>
      <x:c r="G224" s="24" t="n">
        <x:f>F224/SUM($C$219:$C$325)</x:f>
        <x:v>0.017364561452057208</x:v>
      </x:c>
      <x:c r="H224" s="28" t="n">
        <x:f>IF(G224&gt;=0.9,1,0)</x:f>
        <x:v>0</x:v>
      </x:c>
      <x:c r="I224" s="16" t="n">
        <x:v>22.493542659830528</x:v>
      </x:c>
      <x:c r="J224" s="18" t="n">
        <x:f>IF(ISNUMBER(I224),C224*I224,"n.a.")</x:f>
        <x:v>175224.6973200798</x:v>
      </x:c>
      <x:c r="K224" s="12" t="n">
        <x:f>IF(ISNUMBER(I224),C224,0)</x:f>
        <x:v>7790</x:v>
      </x:c>
    </x:row>
    <x:row r="225" ht="25" customHeight="1">
      <x:c r="A225" s="8" t="str">
        <x:v>Aquileia</x:v>
      </x:c>
      <x:c r="B225" s="8" t="str">
        <x:v>Cremona</x:v>
      </x:c>
      <x:c r="C225" s="11" t="n">
        <x:v>9280</x:v>
      </x:c>
      <x:c r="D225" s="15" t="n">
        <x:v>24.614757365088725</x:v>
      </x:c>
      <x:c r="E225" s="17" t="n">
        <x:f>C225*D225</x:f>
        <x:v>228424.94834802338</x:v>
      </x:c>
      <x:c r="F225" s="11" t="n">
        <x:f>F224+C225</x:f>
        <x:v>58978</x:v>
      </x:c>
      <x:c r="G225" s="23" t="n">
        <x:f>F225/SUM($C$219:$C$325)</x:f>
        <x:v>0.020607008437350194</x:v>
      </x:c>
      <x:c r="H225" s="27" t="n">
        <x:f>IF(G225&gt;=0.9,1,0)</x:f>
        <x:v>0</x:v>
      </x:c>
      <x:c r="I225" s="15" t="n">
        <x:v>24.614757365088728</x:v>
      </x:c>
      <x:c r="J225" s="17" t="n">
        <x:f>IF(ISNUMBER(I225),C225*I225,"n.a.")</x:f>
        <x:v>228424.9483480234</x:v>
      </x:c>
      <x:c r="K225" s="11" t="n">
        <x:f>IF(ISNUMBER(I225),C225,0)</x:f>
        <x:v>9280</x:v>
      </x:c>
    </x:row>
    <x:row r="226" ht="25" customHeight="1">
      <x:c r="A226" s="2" t="str">
        <x:v>Aquileia</x:v>
      </x:c>
      <x:c r="B226" s="2" t="str">
        <x:v>Placentia</x:v>
      </x:c>
      <x:c r="C226" s="12" t="n">
        <x:v>7790</x:v>
      </x:c>
      <x:c r="D226" s="16" t="n">
        <x:v>27.227039964702517</x:v>
      </x:c>
      <x:c r="E226" s="18" t="n">
        <x:f>C226*D226</x:f>
        <x:v>212098.6413250326</x:v>
      </x:c>
      <x:c r="F226" s="12" t="n">
        <x:f>F225+C226</x:f>
        <x:v>66768</x:v>
      </x:c>
      <x:c r="G226" s="24" t="n">
        <x:f>F226/SUM($C$219:$C$325)</x:f>
        <x:v>0.02332884701659937</x:v>
      </x:c>
      <x:c r="H226" s="28" t="n">
        <x:f>IF(G226&gt;=0.9,1,0)</x:f>
        <x:v>0</x:v>
      </x:c>
      <x:c r="I226" s="16" t="n">
        <x:v>27.22703996470252</x:v>
      </x:c>
      <x:c r="J226" s="18" t="n">
        <x:f>IF(ISNUMBER(I226),C226*I226,"n.a.")</x:f>
        <x:v>212098.64132503263</x:v>
      </x:c>
      <x:c r="K226" s="12" t="n">
        <x:f>IF(ISNUMBER(I226),C226,0)</x:f>
        <x:v>7790</x:v>
      </x:c>
    </x:row>
    <x:row r="227" ht="25" customHeight="1">
      <x:c r="A227" s="8" t="str">
        <x:v>Aquileia</x:v>
      </x:c>
      <x:c r="B227" s="8" t="str">
        <x:v>Veleia</x:v>
      </x:c>
      <x:c r="C227" s="11" t="n">
        <x:v>907</x:v>
      </x:c>
      <x:c r="D227" s="15" t="n">
        <x:v>29.93517776376258</x:v>
      </x:c>
      <x:c r="E227" s="17" t="n">
        <x:f>C227*D227</x:f>
        <x:v>27151.20623173266</x:v>
      </x:c>
      <x:c r="F227" s="11" t="n">
        <x:f>F226+C227</x:f>
        <x:v>67675</x:v>
      </x:c>
      <x:c r="G227" s="23" t="n">
        <x:f>F227/SUM($C$219:$C$325)</x:f>
        <x:v>0.023645754281217984</x:v>
      </x:c>
      <x:c r="H227" s="27" t="n">
        <x:f>IF(G227&gt;=0.9,1,0)</x:f>
        <x:v>0</x:v>
      </x:c>
      <x:c r="I227" s="15" t="n">
        <x:v>29.93517776376258</x:v>
      </x:c>
      <x:c r="J227" s="17" t="n">
        <x:f>IF(ISNUMBER(I227),C227*I227,"n.a.")</x:f>
        <x:v>27151.20623173266</x:v>
      </x:c>
      <x:c r="K227" s="11" t="n">
        <x:f>IF(ISNUMBER(I227),C227,0)</x:f>
        <x:v>907</x:v>
      </x:c>
    </x:row>
    <x:row r="228" ht="25" customHeight="1">
      <x:c r="A228" s="2" t="str">
        <x:v>Aquileia</x:v>
      </x:c>
      <x:c r="B228" s="2" t="str">
        <x:v>Ticinum</x:v>
      </x:c>
      <x:c r="C228" s="12" t="n">
        <x:v>6567</x:v>
      </x:c>
      <x:c r="D228" s="16" t="n">
        <x:v>30.46503119145051</x:v>
      </x:c>
      <x:c r="E228" s="18" t="n">
        <x:f>C228*D228</x:f>
        <x:v>200063.8598342555</x:v>
      </x:c>
      <x:c r="F228" s="12" t="n">
        <x:f>F227+C228</x:f>
        <x:v>74242</x:v>
      </x:c>
      <x:c r="G228" s="24" t="n">
        <x:f>F228/SUM($C$219:$C$325)</x:f>
        <x:v>0.025940274685573486</x:v>
      </x:c>
      <x:c r="H228" s="28" t="n">
        <x:f>IF(G228&gt;=0.9,1,0)</x:f>
        <x:v>0</x:v>
      </x:c>
      <x:c r="I228" s="16" t="n">
        <x:v>30.465031191450514</x:v>
      </x:c>
      <x:c r="J228" s="18" t="n">
        <x:f>IF(ISNUMBER(I228),C228*I228,"n.a.")</x:f>
        <x:v>200063.85983425553</x:v>
      </x:c>
      <x:c r="K228" s="12" t="n">
        <x:f>IF(ISNUMBER(I228),C228,0)</x:f>
        <x:v>6567</x:v>
      </x:c>
    </x:row>
    <x:row r="229" ht="25" customHeight="1">
      <x:c r="A229" s="8" t="str">
        <x:v>Aquileia</x:v>
      </x:c>
      <x:c r="B229" s="8" t="str">
        <x:v>Libarna</x:v>
      </x:c>
      <x:c r="C229" s="11" t="n">
        <x:v>2290</x:v>
      </x:c>
      <x:c r="D229" s="15" t="n">
        <x:v>35.1590610551848</x:v>
      </x:c>
      <x:c r="E229" s="17" t="n">
        <x:f>C229*D229</x:f>
        <x:v>80514.2498163732</x:v>
      </x:c>
      <x:c r="F229" s="11" t="n">
        <x:f>F228+C229</x:f>
        <x:v>76532</x:v>
      </x:c>
      <x:c r="G229" s="23" t="n">
        <x:f>F229/SUM($C$219:$C$325)</x:f>
        <x:v>0.0267404043834529</x:v>
      </x:c>
      <x:c r="H229" s="27" t="n">
        <x:f>IF(G229&gt;=0.9,1,0)</x:f>
        <x:v>0</x:v>
      </x:c>
      <x:c r="I229" s="15" t="n">
        <x:v>35.1590610551848</x:v>
      </x:c>
      <x:c r="J229" s="17" t="n">
        <x:f>IF(ISNUMBER(I229),C229*I229,"n.a.")</x:f>
        <x:v>80514.2498163732</x:v>
      </x:c>
      <x:c r="K229" s="11" t="n">
        <x:f>IF(ISNUMBER(I229),C229,0)</x:f>
        <x:v>2290</x:v>
      </x:c>
    </x:row>
    <x:row r="230" ht="25" customHeight="1">
      <x:c r="A230" s="2" t="str">
        <x:v>Aquileia</x:v>
      </x:c>
      <x:c r="B230" s="2" t="str">
        <x:v>Luca</x:v>
      </x:c>
      <x:c r="C230" s="12" t="n">
        <x:v>7376</x:v>
      </x:c>
      <x:c r="D230" s="16" t="n">
        <x:v>37.45487754405142</x:v>
      </x:c>
      <x:c r="E230" s="18" t="n">
        <x:f>C230*D230</x:f>
        <x:v>276267.17676492326</x:v>
      </x:c>
      <x:c r="F230" s="12" t="n">
        <x:f>F229+C230</x:f>
        <x:v>83908</x:v>
      </x:c>
      <x:c r="G230" s="24" t="n">
        <x:f>F230/SUM($C$219:$C$325)</x:f>
        <x:v>0.02931759069417715</x:v>
      </x:c>
      <x:c r="H230" s="28" t="n">
        <x:f>IF(G230&gt;=0.9,1,0)</x:f>
        <x:v>0</x:v>
      </x:c>
      <x:c r="I230" s="16" t="n">
        <x:v>37.45487754405142</x:v>
      </x:c>
      <x:c r="J230" s="18" t="n">
        <x:f>IF(ISNUMBER(I230),C230*I230,"n.a.")</x:f>
        <x:v>276267.17676492326</x:v>
      </x:c>
      <x:c r="K230" s="12" t="n">
        <x:f>IF(ISNUMBER(I230),C230,0)</x:f>
        <x:v>7376</x:v>
      </x:c>
    </x:row>
    <x:row r="231" ht="25" customHeight="1">
      <x:c r="A231" s="8" t="str">
        <x:v>Aquileia</x:v>
      </x:c>
      <x:c r="B231" s="8" t="str">
        <x:v>Luna</x:v>
      </x:c>
      <x:c r="C231" s="11" t="n">
        <x:v>2760</x:v>
      </x:c>
      <x:c r="D231" s="15" t="n">
        <x:v>38.14151053211264</x:v>
      </x:c>
      <x:c r="E231" s="17" t="n">
        <x:f>C231*D231</x:f>
        <x:v>105270.56906863088</x:v>
      </x:c>
      <x:c r="F231" s="11" t="n">
        <x:f>F230+C231</x:f>
        <x:v>86668</x:v>
      </x:c>
      <x:c r="G231" s="23" t="n">
        <x:f>F231/SUM($C$219:$C$325)</x:f>
        <x:v>0.03028193915100998</x:v>
      </x:c>
      <x:c r="H231" s="27" t="n">
        <x:f>IF(G231&gt;=0.9,1,0)</x:f>
        <x:v>0</x:v>
      </x:c>
      <x:c r="I231" s="15" t="n">
        <x:v>38.14151053211264</x:v>
      </x:c>
      <x:c r="J231" s="17" t="n">
        <x:f>IF(ISNUMBER(I231),C231*I231,"n.a.")</x:f>
        <x:v>105270.56906863088</x:v>
      </x:c>
      <x:c r="K231" s="11" t="n">
        <x:f>IF(ISNUMBER(I231),C231,0)</x:f>
        <x:v>2760</x:v>
      </x:c>
    </x:row>
    <x:row r="232" ht="25" customHeight="1">
      <x:c r="A232" s="2" t="str">
        <x:v>Aquileia</x:v>
      </x:c>
      <x:c r="B232" s="2" t="str">
        <x:v>Alba Pompeia</x:v>
      </x:c>
      <x:c r="C232" s="12" t="n">
        <x:v>4916</x:v>
      </x:c>
      <x:c r="D232" s="16" t="n">
        <x:v>40.26838426785717</x:v>
      </x:c>
      <x:c r="E232" s="18" t="n">
        <x:f>C232*D232</x:f>
        <x:v>197959.37706078586</x:v>
      </x:c>
      <x:c r="F232" s="12" t="n">
        <x:f>F231+C232</x:f>
        <x:v>91584</x:v>
      </x:c>
      <x:c r="G232" s="24" t="n">
        <x:f>F232/SUM($C$219:$C$325)</x:f>
        <x:v>0.031999597489339754</x:v>
      </x:c>
      <x:c r="H232" s="28" t="n">
        <x:f>IF(G232&gt;=0.9,1,0)</x:f>
        <x:v>0</x:v>
      </x:c>
      <x:c r="I232" s="16" t="n">
        <x:v>40.26838426785717</x:v>
      </x:c>
      <x:c r="J232" s="18" t="n">
        <x:f>IF(ISNUMBER(I232),C232*I232,"n.a.")</x:f>
        <x:v>197959.37706078586</x:v>
      </x:c>
      <x:c r="K232" s="12" t="n">
        <x:f>IF(ISNUMBER(I232),C232,0)</x:f>
        <x:v>4916</x:v>
      </x:c>
    </x:row>
    <x:row r="233" ht="25" customHeight="1">
      <x:c r="A233" s="8" t="str">
        <x:v>Aquileia</x:v>
      </x:c>
      <x:c r="B233" s="8" t="str">
        <x:v>Augusta Taurinorum</x:v>
      </x:c>
      <x:c r="C233" s="11" t="n">
        <x:v>8633</x:v>
      </x:c>
      <x:c r="D233" s="15" t="n">
        <x:v>41.170540063401624</x:v>
      </x:c>
      <x:c r="E233" s="17" t="n">
        <x:f>C233*D233</x:f>
        <x:v>355425.2723673462</x:v>
      </x:c>
      <x:c r="F233" s="11" t="n">
        <x:f>F232+C233</x:f>
        <x:v>100217</x:v>
      </x:c>
      <x:c r="G233" s="23" t="n">
        <x:f>F233/SUM($C$219:$C$325)</x:f>
        <x:v>0.0350159816298607</x:v>
      </x:c>
      <x:c r="H233" s="27" t="n">
        <x:f>IF(G233&gt;=0.9,1,0)</x:f>
        <x:v>0</x:v>
      </x:c>
      <x:c r="I233" s="15" t="n">
        <x:v>41.170540063401624</x:v>
      </x:c>
      <x:c r="J233" s="17" t="n">
        <x:f>IF(ISNUMBER(I233),C233*I233,"n.a.")</x:f>
        <x:v>355425.2723673462</x:v>
      </x:c>
      <x:c r="K233" s="11" t="n">
        <x:f>IF(ISNUMBER(I233),C233,0)</x:f>
        <x:v>8633</x:v>
      </x:c>
    </x:row>
    <x:row r="234" ht="25" customHeight="1">
      <x:c r="A234" s="2" t="str">
        <x:v>Aquileia</x:v>
      </x:c>
      <x:c r="B234" s="2" t="str">
        <x:v>Asculum</x:v>
      </x:c>
      <x:c r="C234" s="12" t="n">
        <x:v>5589</x:v>
      </x:c>
      <x:c r="D234" s="16" t="n">
        <x:v>42.03646823637653</x:v>
      </x:c>
      <x:c r="E234" s="18" t="n">
        <x:f>C234*D234</x:f>
        <x:v>234941.8209731084</x:v>
      </x:c>
      <x:c r="F234" s="12" t="n">
        <x:f>F233+C234</x:f>
        <x:v>105806</x:v>
      </x:c>
      <x:c r="G234" s="24" t="n">
        <x:f>F234/SUM($C$219:$C$325)</x:f>
        <x:v>0.03696878725494718</x:v>
      </x:c>
      <x:c r="H234" s="28" t="n">
        <x:f>IF(G234&gt;=0.9,1,0)</x:f>
        <x:v>0</x:v>
      </x:c>
      <x:c r="I234" s="16" t="n">
        <x:v>42.03646823637653</x:v>
      </x:c>
      <x:c r="J234" s="18" t="n">
        <x:f>IF(ISNUMBER(I234),C234*I234,"n.a.")</x:f>
        <x:v>234941.8209731084</x:v>
      </x:c>
      <x:c r="K234" s="12" t="n">
        <x:f>IF(ISNUMBER(I234),C234,0)</x:f>
        <x:v>5589</x:v>
      </x:c>
    </x:row>
    <x:row r="235" ht="25" customHeight="1">
      <x:c r="A235" s="8" t="str">
        <x:v>Aquileia</x:v>
      </x:c>
      <x:c r="B235" s="8" t="str">
        <x:v>Augusta Bagiennorum</x:v>
      </x:c>
      <x:c r="C235" s="11" t="n">
        <x:v>1718</x:v>
      </x:c>
      <x:c r="D235" s="15" t="n">
        <x:v>42.69385922355516</x:v>
      </x:c>
      <x:c r="E235" s="17" t="n">
        <x:f>C235*D235</x:f>
        <x:v>73348.05014606776</x:v>
      </x:c>
      <x:c r="F235" s="11" t="n">
        <x:f>F234+C235</x:f>
        <x:v>107524</x:v>
      </x:c>
      <x:c r="G235" s="23" t="n">
        <x:f>F235/SUM($C$219:$C$325)</x:f>
        <x:v>0.037569059229164134</x:v>
      </x:c>
      <x:c r="H235" s="27" t="n">
        <x:f>IF(G235&gt;=0.9,1,0)</x:f>
        <x:v>0</x:v>
      </x:c>
      <x:c r="I235" s="15" t="n">
        <x:v>42.69385922355516</x:v>
      </x:c>
      <x:c r="J235" s="17" t="n">
        <x:f>IF(ISNUMBER(I235),C235*I235,"n.a.")</x:f>
        <x:v>73348.05014606776</x:v>
      </x:c>
      <x:c r="K235" s="11" t="n">
        <x:f>IF(ISNUMBER(I235),C235,0)</x:f>
        <x:v>1718</x:v>
      </x:c>
    </x:row>
    <x:row r="236" ht="25" customHeight="1">
      <x:c r="A236" s="2" t="str">
        <x:v>Aquileia</x:v>
      </x:c>
      <x:c r="B236" s="2" t="str">
        <x:v>Augusta Praetoria</x:v>
      </x:c>
      <x:c r="C236" s="12" t="n">
        <x:v>5975</x:v>
      </x:c>
      <x:c r="D236" s="16" t="n">
        <x:v>45.78037813013048</x:v>
      </x:c>
      <x:c r="E236" s="18" t="n">
        <x:f>C236*D236</x:f>
        <x:v>273537.75932752964</x:v>
      </x:c>
      <x:c r="F236" s="12" t="n">
        <x:f>F235+C236</x:f>
        <x:v>113499</x:v>
      </x:c>
      <x:c r="G236" s="24" t="n">
        <x:f>F236/SUM($C$219:$C$325)</x:f>
        <x:v>0.03965673387756129</x:v>
      </x:c>
      <x:c r="H236" s="28" t="n">
        <x:f>IF(G236&gt;=0.9,1,0)</x:f>
        <x:v>0</x:v>
      </x:c>
      <x:c r="I236" s="16" t="n">
        <x:v>45.78037813013048</x:v>
      </x:c>
      <x:c r="J236" s="18" t="n">
        <x:f>IF(ISNUMBER(I236),C236*I236,"n.a.")</x:f>
        <x:v>273537.75932752964</x:v>
      </x:c>
      <x:c r="K236" s="12" t="n">
        <x:f>IF(ISNUMBER(I236),C236,0)</x:f>
        <x:v>5975</x:v>
      </x:c>
    </x:row>
    <x:row r="237" ht="25" customHeight="1">
      <x:c r="A237" s="8" t="str">
        <x:v>Aquileia</x:v>
      </x:c>
      <x:c r="B237" s="8" t="str">
        <x:v>Roma</x:v>
      </x:c>
      <x:c r="C237" s="11" t="n">
        <x:v>923406</x:v>
      </x:c>
      <x:c r="D237" s="15" t="n">
        <x:v>53.14954304296585</x:v>
      </x:c>
      <x:c r="E237" s="17" t="n">
        <x:f>C237*D237</x:f>
        <x:v>49078606.94313293</x:v>
      </x:c>
      <x:c r="F237" s="11" t="n">
        <x:f>F236+C237</x:f>
        <x:v>1036905</x:v>
      </x:c>
      <x:c r="G237" s="23" t="n">
        <x:f>F237/SUM($C$219:$C$325)</x:f>
        <x:v>0.36229628138849407</x:v>
      </x:c>
      <x:c r="H237" s="27" t="n">
        <x:f>IF(G237&gt;=0.9,1,0)</x:f>
        <x:v>0</x:v>
      </x:c>
      <x:c r="I237" s="15" t="n">
        <x:v>53.14954304296585</x:v>
      </x:c>
      <x:c r="J237" s="17" t="n">
        <x:f>IF(ISNUMBER(I237),C237*I237,"n.a.")</x:f>
        <x:v>49078606.94313293</x:v>
      </x:c>
      <x:c r="K237" s="11" t="n">
        <x:f>IF(ISNUMBER(I237),C237,0)</x:f>
        <x:v>923406</x:v>
      </x:c>
    </x:row>
    <x:row r="238" ht="25" customHeight="1">
      <x:c r="A238" s="2" t="str">
        <x:v>Aquileia</x:v>
      </x:c>
      <x:c r="B238" s="2" t="str">
        <x:v>Forum Claudii</x:v>
      </x:c>
      <x:c r="C238" s="12" t="n">
        <x:v>2655</x:v>
      </x:c>
      <x:c r="D238" s="16" t="n">
        <x:v>53.96666051800204</x:v>
      </x:c>
      <x:c r="E238" s="18" t="n">
        <x:f>C238*D238</x:f>
        <x:v>143281.4836752954</x:v>
      </x:c>
      <x:c r="F238" s="12" t="n">
        <x:f>F237+C238</x:f>
        <x:v>1039560</x:v>
      </x:c>
      <x:c r="G238" s="24" t="n">
        <x:f>F238/SUM($C$219:$C$325)</x:f>
        <x:v>0.36322394267577346</x:v>
      </x:c>
      <x:c r="H238" s="28" t="n">
        <x:f>IF(G238&gt;=0.9,1,0)</x:f>
        <x:v>0</x:v>
      </x:c>
      <x:c r="I238" s="16" t="n">
        <x:v>53.96666051800204</x:v>
      </x:c>
      <x:c r="J238" s="18" t="n">
        <x:f>IF(ISNUMBER(I238),C238*I238,"n.a.")</x:f>
        <x:v>143281.4836752954</x:v>
      </x:c>
      <x:c r="K238" s="12" t="n">
        <x:f>IF(ISNUMBER(I238),C238,0)</x:f>
        <x:v>2655</x:v>
      </x:c>
    </x:row>
    <x:row r="239" ht="25" customHeight="1">
      <x:c r="A239" s="8" t="str">
        <x:v>Aquileia</x:v>
      </x:c>
      <x:c r="B239" s="8" t="str">
        <x:v>Alba Fucentia</x:v>
      </x:c>
      <x:c r="C239" s="11" t="n">
        <x:v>4471</x:v>
      </x:c>
      <x:c r="D239" s="15" t="n">
        <x:v>54.83577413644726</x:v>
      </x:c>
      <x:c r="E239" s="17" t="n">
        <x:f>C239*D239</x:f>
        <x:v>245170.74616405572</x:v>
      </x:c>
      <x:c r="F239" s="11" t="n">
        <x:f>F238+C239</x:f>
        <x:v>1044031</x:v>
      </x:c>
      <x:c r="G239" s="23" t="n">
        <x:f>F239/SUM($C$219:$C$325)</x:f>
        <x:v>0.3647861172955197</x:v>
      </x:c>
      <x:c r="H239" s="27" t="n">
        <x:f>IF(G239&gt;=0.9,1,0)</x:f>
        <x:v>0</x:v>
      </x:c>
      <x:c r="I239" s="15" t="n">
        <x:v>54.835774136447256</x:v>
      </x:c>
      <x:c r="J239" s="17" t="n">
        <x:f>IF(ISNUMBER(I239),C239*I239,"n.a.")</x:f>
        <x:v>245170.7461640557</x:v>
      </x:c>
      <x:c r="K239" s="11" t="n">
        <x:f>IF(ISNUMBER(I239),C239,0)</x:f>
        <x:v>4471</x:v>
      </x:c>
    </x:row>
    <x:row r="240" ht="25" customHeight="1">
      <x:c r="A240" s="2" t="str">
        <x:v>Aquileia</x:v>
      </x:c>
      <x:c r="B240" s="2" t="str">
        <x:v>Ostia</x:v>
      </x:c>
      <x:c r="C240" s="12" t="n">
        <x:v>35017</x:v>
      </x:c>
      <x:c r="D240" s="16" t="n">
        <x:v>55.22006729329134</x:v>
      </x:c>
      <x:c r="E240" s="18" t="n">
        <x:f>C240*D240</x:f>
        <x:v>1933641.096409183</x:v>
      </x:c>
      <x:c r="F240" s="12" t="n">
        <x:f>F239+C240</x:f>
        <x:v>1079048</x:v>
      </x:c>
      <x:c r="G240" s="24" t="n">
        <x:f>F240/SUM($C$219:$C$325)</x:f>
        <x:v>0.3770211136407788</x:v>
      </x:c>
      <x:c r="H240" s="28" t="n">
        <x:f>IF(G240&gt;=0.9,1,0)</x:f>
        <x:v>0</x:v>
      </x:c>
      <x:c r="I240" s="16" t="n">
        <x:v>55.220067293291336</x:v>
      </x:c>
      <x:c r="J240" s="18" t="n">
        <x:f>IF(ISNUMBER(I240),C240*I240,"n.a.")</x:f>
        <x:v>1933641.0964091828</x:v>
      </x:c>
      <x:c r="K240" s="12" t="n">
        <x:f>IF(ISNUMBER(I240),C240,0)</x:f>
        <x:v>35017</x:v>
      </x:c>
    </x:row>
    <x:row r="241" ht="25" customHeight="1">
      <x:c r="A241" s="8" t="str">
        <x:v>Aquileia</x:v>
      </x:c>
      <x:c r="B241" s="8" t="str">
        <x:v>Praeneste</x:v>
      </x:c>
      <x:c r="C241" s="11" t="n">
        <x:v>6567</x:v>
      </x:c>
      <x:c r="D241" s="15" t="n">
        <x:v>56.15451190724033</x:v>
      </x:c>
      <x:c r="E241" s="17" t="n">
        <x:f>C241*D241</x:f>
        <x:v>368766.6796948472</x:v>
      </x:c>
      <x:c r="F241" s="11" t="n">
        <x:f>F240+C241</x:f>
        <x:v>1085615</x:v>
      </x:c>
      <x:c r="G241" s="23" t="n">
        <x:f>F241/SUM($C$219:$C$325)</x:f>
        <x:v>0.3793156340451343</x:v>
      </x:c>
      <x:c r="H241" s="27" t="n">
        <x:f>IF(G241&gt;=0.9,1,0)</x:f>
        <x:v>0</x:v>
      </x:c>
      <x:c r="I241" s="15" t="n">
        <x:v>56.15451190724033</x:v>
      </x:c>
      <x:c r="J241" s="17" t="n">
        <x:f>IF(ISNUMBER(I241),C241*I241,"n.a.")</x:f>
        <x:v>368766.6796948472</x:v>
      </x:c>
      <x:c r="K241" s="11" t="n">
        <x:f>IF(ISNUMBER(I241),C241,0)</x:f>
        <x:v>6567</x:v>
      </x:c>
    </x:row>
    <x:row r="242" ht="25" customHeight="1">
      <x:c r="A242" s="2" t="str">
        <x:v>Aquileia</x:v>
      </x:c>
      <x:c r="B242" s="2" t="str">
        <x:v>Venafrum</x:v>
      </x:c>
      <x:c r="C242" s="12" t="n">
        <x:v>3469</x:v>
      </x:c>
      <x:c r="D242" s="16" t="n">
        <x:v>60.14878354282342</x:v>
      </x:c>
      <x:c r="E242" s="18" t="n">
        <x:f>C242*D242</x:f>
        <x:v>208656.13011005445</x:v>
      </x:c>
      <x:c r="F242" s="12" t="n">
        <x:f>F241+C242</x:f>
        <x:v>1089084</x:v>
      </x:c>
      <x:c r="G242" s="24" t="n">
        <x:f>F242/SUM($C$219:$C$325)</x:f>
        <x:v>0.38052770824685644</x:v>
      </x:c>
      <x:c r="H242" s="28" t="n">
        <x:f>IF(G242&gt;=0.9,1,0)</x:f>
        <x:v>0</x:v>
      </x:c>
      <x:c r="I242" s="16" t="n">
        <x:v>60.14878354282342</x:v>
      </x:c>
      <x:c r="J242" s="18" t="n">
        <x:f>IF(ISNUMBER(I242),C242*I242,"n.a.")</x:f>
        <x:v>208656.13011005445</x:v>
      </x:c>
      <x:c r="K242" s="12" t="n">
        <x:f>IF(ISNUMBER(I242),C242,0)</x:f>
        <x:v>3469</x:v>
      </x:c>
    </x:row>
    <x:row r="243" ht="25" customHeight="1">
      <x:c r="A243" s="8" t="str">
        <x:v>Aquileia</x:v>
      </x:c>
      <x:c r="B243" s="8" t="str">
        <x:v>Herdoniae</x:v>
      </x:c>
      <x:c r="C243" s="11" t="n">
        <x:v>2138</x:v>
      </x:c>
      <x:c r="D243" s="15" t="n">
        <x:v>60.356008488854144</x:v>
      </x:c>
      <x:c r="E243" s="17" t="n">
        <x:f>C243*D243</x:f>
        <x:v>129041.14614917016</x:v>
      </x:c>
      <x:c r="F243" s="11" t="n">
        <x:f>F242+C243</x:f>
        <x:v>1091222</x:v>
      </x:c>
      <x:c r="G243" s="23" t="n">
        <x:f>F243/SUM($C$219:$C$325)</x:f>
        <x:v>0.3812747288992871</x:v>
      </x:c>
      <x:c r="H243" s="27" t="n">
        <x:f>IF(G243&gt;=0.9,1,0)</x:f>
        <x:v>0</x:v>
      </x:c>
      <x:c r="I243" s="15" t="n">
        <x:v>60.356008488854144</x:v>
      </x:c>
      <x:c r="J243" s="17" t="n">
        <x:f>IF(ISNUMBER(I243),C243*I243,"n.a.")</x:f>
        <x:v>129041.14614917016</x:v>
      </x:c>
      <x:c r="K243" s="11" t="n">
        <x:f>IF(ISNUMBER(I243),C243,0)</x:f>
        <x:v>2138</x:v>
      </x:c>
    </x:row>
    <x:row r="244" ht="25" customHeight="1">
      <x:c r="A244" s="2" t="str">
        <x:v>Aquileia</x:v>
      </x:c>
      <x:c r="B244" s="2" t="str">
        <x:v>Carthago</x:v>
      </x:c>
      <x:c r="C244" s="12" t="n">
        <x:v>102170</x:v>
      </x:c>
      <x:c r="D244" s="16" t="n">
        <x:v>63.0803360442066</x:v>
      </x:c>
      <x:c r="E244" s="18" t="n">
        <x:f>C244*D244</x:f>
        <x:v>6444917.933636588</x:v>
      </x:c>
      <x:c r="F244" s="12" t="n">
        <x:f>F243+C244</x:f>
        <x:v>1193392</x:v>
      </x:c>
      <x:c r="G244" s="24" t="n">
        <x:f>F244/SUM($C$219:$C$325)</x:f>
        <x:v>0.41697309188284143</x:v>
      </x:c>
      <x:c r="H244" s="28" t="n">
        <x:f>IF(G244&gt;=0.9,1,0)</x:f>
        <x:v>0</x:v>
      </x:c>
      <x:c r="I244" s="16" t="n">
        <x:v>577.7294477336194</x:v>
      </x:c>
      <x:c r="J244" s="18" t="n">
        <x:f>IF(ISNUMBER(I244),C244*I244,"n.a.")</x:f>
        <x:v>59026617.674943894</x:v>
      </x:c>
      <x:c r="K244" s="12" t="n">
        <x:f>IF(ISNUMBER(I244),C244,0)</x:f>
        <x:v>102170</x:v>
      </x:c>
    </x:row>
    <x:row r="245" ht="40" customHeight="1">
      <x:c r="A245" s="8" t="str">
        <x:v>Aquileia</x:v>
      </x:c>
      <x:c r="B245" s="20" t="str">
        <x:v>Noviodunum (Germania Superior)</x:v>
      </x:c>
      <x:c r="C245" s="11" t="n">
        <x:v>2290</x:v>
      </x:c>
      <x:c r="D245" s="15" t="n">
        <x:v>63.40247269424219</x:v>
      </x:c>
      <x:c r="E245" s="17" t="n">
        <x:f>C245*D245</x:f>
        <x:v>145191.66246981462</x:v>
      </x:c>
      <x:c r="F245" s="11" t="n">
        <x:f>F244+C245</x:f>
        <x:v>1195682</x:v>
      </x:c>
      <x:c r="G245" s="23" t="n">
        <x:f>F245/SUM($C$219:$C$325)</x:f>
        <x:v>0.41777322158072083</x:v>
      </x:c>
      <x:c r="H245" s="27" t="n">
        <x:f>IF(G245&gt;=0.9,1,0)</x:f>
        <x:v>0</x:v>
      </x:c>
      <x:c r="I245" s="15" t="n">
        <x:v>63.40247269424219</x:v>
      </x:c>
      <x:c r="J245" s="17" t="n">
        <x:f>IF(ISNUMBER(I245),C245*I245,"n.a.")</x:f>
        <x:v>145191.66246981462</x:v>
      </x:c>
      <x:c r="K245" s="11" t="n">
        <x:f>IF(ISNUMBER(I245),C245,0)</x:f>
        <x:v>2290</x:v>
      </x:c>
    </x:row>
    <x:row r="246" ht="25" customHeight="1">
      <x:c r="A246" s="2" t="str">
        <x:v>Aquileia</x:v>
      </x:c>
      <x:c r="B246" s="2" t="str">
        <x:v>Aventicum</x:v>
      </x:c>
      <x:c r="C246" s="12" t="n">
        <x:v>5022</x:v>
      </x:c>
      <x:c r="D246" s="16" t="n">
        <x:v>63.998048555279546</x:v>
      </x:c>
      <x:c r="E246" s="18" t="n">
        <x:f>C246*D246</x:f>
        <x:v>321398.1998446139</x:v>
      </x:c>
      <x:c r="F246" s="12" t="n">
        <x:f>F245+C246</x:f>
        <x:v>1200704</x:v>
      </x:c>
      <x:c r="G246" s="24" t="n">
        <x:f>F246/SUM($C$219:$C$325)</x:f>
        <x:v>0.41952791649021887</x:v>
      </x:c>
      <x:c r="H246" s="28" t="n">
        <x:f>IF(G246&gt;=0.9,1,0)</x:f>
        <x:v>0</x:v>
      </x:c>
      <x:c r="I246" s="16" t="n">
        <x:v>63.998048555279546</x:v>
      </x:c>
      <x:c r="J246" s="18" t="n">
        <x:f>IF(ISNUMBER(I246),C246*I246,"n.a.")</x:f>
        <x:v>321398.1998446139</x:v>
      </x:c>
      <x:c r="K246" s="12" t="n">
        <x:f>IF(ISNUMBER(I246),C246,0)</x:f>
        <x:v>5022</x:v>
      </x:c>
    </x:row>
    <x:row r="247" ht="25" customHeight="1">
      <x:c r="A247" s="8" t="str">
        <x:v>Aquileia</x:v>
      </x:c>
      <x:c r="B247" s="8" t="str">
        <x:v>Venusia</x:v>
      </x:c>
      <x:c r="C247" s="11" t="n">
        <x:v>6567</x:v>
      </x:c>
      <x:c r="D247" s="15" t="n">
        <x:v>64.57919465059194</x:v>
      </x:c>
      <x:c r="E247" s="17" t="n">
        <x:f>C247*D247</x:f>
        <x:v>424091.57127043727</x:v>
      </x:c>
      <x:c r="F247" s="11" t="n">
        <x:f>F246+C247</x:f>
        <x:v>1207271</x:v>
      </x:c>
      <x:c r="G247" s="23" t="n">
        <x:f>F247/SUM($C$219:$C$325)</x:f>
        <x:v>0.4218224368945743</x:v>
      </x:c>
      <x:c r="H247" s="27" t="n">
        <x:f>IF(G247&gt;=0.9,1,0)</x:f>
        <x:v>0</x:v>
      </x:c>
      <x:c r="I247" s="15" t="n">
        <x:v>64.57919465059194</x:v>
      </x:c>
      <x:c r="J247" s="17" t="n">
        <x:f>IF(ISNUMBER(I247),C247*I247,"n.a.")</x:f>
        <x:v>424091.57127043727</x:v>
      </x:c>
      <x:c r="K247" s="11" t="n">
        <x:f>IF(ISNUMBER(I247),C247,0)</x:f>
        <x:v>6567</x:v>
      </x:c>
    </x:row>
    <x:row r="248" ht="40" customHeight="1">
      <x:c r="A248" s="2" t="str">
        <x:v>Aquileia</x:v>
      </x:c>
      <x:c r="B248" s="19" t="str">
        <x:v>Forum Iulii (Gallia Narbonensis)</x:v>
      </x:c>
      <x:c r="C248" s="12" t="n">
        <x:v>7628</x:v>
      </x:c>
      <x:c r="D248" s="16" t="n">
        <x:v>66.8786564779332</x:v>
      </x:c>
      <x:c r="E248" s="18" t="n">
        <x:f>C248*D248</x:f>
        <x:v>510150.39161367447</x:v>
      </x:c>
      <x:c r="F248" s="12" t="n">
        <x:f>F247+C248</x:f>
        <x:v>1214899</x:v>
      </x:c>
      <x:c r="G248" s="24" t="n">
        <x:f>F248/SUM($C$219:$C$325)</x:f>
        <x:v>0.42448767241222685</x:v>
      </x:c>
      <x:c r="H248" s="28" t="n">
        <x:f>IF(G248&gt;=0.9,1,0)</x:f>
        <x:v>0</x:v>
      </x:c>
      <x:c r="I248" s="16" t="n">
        <x:v>66.8786564779332</x:v>
      </x:c>
      <x:c r="J248" s="18" t="n">
        <x:f>IF(ISNUMBER(I248),C248*I248,"n.a.")</x:f>
        <x:v>510150.39161367447</x:v>
      </x:c>
      <x:c r="K248" s="12" t="n">
        <x:f>IF(ISNUMBER(I248),C248,0)</x:f>
        <x:v>7628</x:v>
      </x:c>
    </x:row>
    <x:row r="249" ht="40" customHeight="1">
      <x:c r="A249" s="8" t="str">
        <x:v>Aquileia</x:v>
      </x:c>
      <x:c r="B249" s="20" t="str">
        <x:v>Neapolis (Italia (I Latium and Campania))</x:v>
      </x:c>
      <x:c r="C249" s="11" t="n">
        <x:v>15086</x:v>
      </x:c>
      <x:c r="D249" s="15" t="n">
        <x:v>67.30848908636493</x:v>
      </x:c>
      <x:c r="E249" s="17" t="n">
        <x:f>C249*D249</x:f>
        <x:v>1015415.8663569014</x:v>
      </x:c>
      <x:c r="F249" s="11" t="n">
        <x:f>F248+C249</x:f>
        <x:v>1229985</x:v>
      </x:c>
      <x:c r="G249" s="23" t="n">
        <x:f>F249/SUM($C$219:$C$325)</x:f>
        <x:v>0.4297587451730167</x:v>
      </x:c>
      <x:c r="H249" s="27" t="n">
        <x:f>IF(G249&gt;=0.9,1,0)</x:f>
        <x:v>0</x:v>
      </x:c>
      <x:c r="I249" s="15" t="n">
        <x:v>67.30848908636493</x:v>
      </x:c>
      <x:c r="J249" s="17" t="n">
        <x:f>IF(ISNUMBER(I249),C249*I249,"n.a.")</x:f>
        <x:v>1015415.8663569014</x:v>
      </x:c>
      <x:c r="K249" s="11" t="n">
        <x:f>IF(ISNUMBER(I249),C249,0)</x:f>
        <x:v>15086</x:v>
      </x:c>
    </x:row>
    <x:row r="250" ht="25" customHeight="1">
      <x:c r="A250" s="2" t="str">
        <x:v>Aquileia</x:v>
      </x:c>
      <x:c r="B250" s="2" t="str">
        <x:v>Herculaneum</x:v>
      </x:c>
      <x:c r="C250" s="12" t="n">
        <x:v>7401</x:v>
      </x:c>
      <x:c r="D250" s="16" t="n">
        <x:v>68.06781083796399</x:v>
      </x:c>
      <x:c r="E250" s="18" t="n">
        <x:f>C250*D250</x:f>
        <x:v>503769.86801177147</x:v>
      </x:c>
      <x:c r="F250" s="12" t="n">
        <x:f>F249+C250</x:f>
        <x:v>1237386</x:v>
      </x:c>
      <x:c r="G250" s="24" t="n">
        <x:f>F250/SUM($C$219:$C$325)</x:f>
        <x:v>0.4323446665241108</x:v>
      </x:c>
      <x:c r="H250" s="28" t="n">
        <x:f>IF(G250&gt;=0.9,1,0)</x:f>
        <x:v>0</x:v>
      </x:c>
      <x:c r="I250" s="16" t="n">
        <x:v>68.06781083796399</x:v>
      </x:c>
      <x:c r="J250" s="18" t="n">
        <x:f>IF(ISNUMBER(I250),C250*I250,"n.a.")</x:f>
        <x:v>503769.86801177147</x:v>
      </x:c>
      <x:c r="K250" s="12" t="n">
        <x:f>IF(ISNUMBER(I250),C250,0)</x:f>
        <x:v>7401</x:v>
      </x:c>
    </x:row>
    <x:row r="251" ht="25" customHeight="1">
      <x:c r="A251" s="8" t="str">
        <x:v>Aquileia</x:v>
      </x:c>
      <x:c r="B251" s="8" t="str">
        <x:v>Doclea</x:v>
      </x:c>
      <x:c r="C251" s="11" t="n">
        <x:v>3104</x:v>
      </x:c>
      <x:c r="D251" s="15" t="n">
        <x:v>68.79244904859563</x:v>
      </x:c>
      <x:c r="E251" s="17" t="n">
        <x:f>C251*D251</x:f>
        <x:v>213531.76184684082</x:v>
      </x:c>
      <x:c r="F251" s="11" t="n">
        <x:f>F250+C251</x:f>
        <x:v>1240490</x:v>
      </x:c>
      <x:c r="G251" s="23" t="n">
        <x:f>F251/SUM($C$219:$C$325)</x:f>
        <x:v>0.43342920913643296</x:v>
      </x:c>
      <x:c r="H251" s="27" t="n">
        <x:f>IF(G251&gt;=0.9,1,0)</x:f>
        <x:v>0</x:v>
      </x:c>
      <x:c r="I251" s="15" t="n">
        <x:v>68.79244904859563</x:v>
      </x:c>
      <x:c r="J251" s="17" t="n">
        <x:f>IF(ISNUMBER(I251),C251*I251,"n.a.")</x:f>
        <x:v>213531.76184684082</x:v>
      </x:c>
      <x:c r="K251" s="11" t="n">
        <x:f>IF(ISNUMBER(I251),C251,0)</x:f>
        <x:v>3104</x:v>
      </x:c>
    </x:row>
    <x:row r="252" ht="25" customHeight="1">
      <x:c r="A252" s="2" t="str">
        <x:v>Aquileia</x:v>
      </x:c>
      <x:c r="B252" s="2" t="str">
        <x:v>Pompeii</x:v>
      </x:c>
      <x:c r="C252" s="12" t="n">
        <x:v>9938</x:v>
      </x:c>
      <x:c r="D252" s="16" t="n">
        <x:v>69.19098666830072</x:v>
      </x:c>
      <x:c r="E252" s="18" t="n">
        <x:f>C252*D252</x:f>
        <x:v>687620.0255095726</x:v>
      </x:c>
      <x:c r="F252" s="12" t="n">
        <x:f>F251+C252</x:f>
        <x:v>1250428</x:v>
      </x:c>
      <x:c r="G252" s="24" t="n">
        <x:f>F252/SUM($C$219:$C$325)</x:f>
        <x:v>0.4369015623842607</x:v>
      </x:c>
      <x:c r="H252" s="28" t="n">
        <x:f>IF(G252&gt;=0.9,1,0)</x:f>
        <x:v>0</x:v>
      </x:c>
      <x:c r="I252" s="16" t="n">
        <x:v>69.19098666830072</x:v>
      </x:c>
      <x:c r="J252" s="18" t="n">
        <x:f>IF(ISNUMBER(I252),C252*I252,"n.a.")</x:f>
        <x:v>687620.0255095726</x:v>
      </x:c>
      <x:c r="K252" s="12" t="n">
        <x:f>IF(ISNUMBER(I252),C252,0)</x:f>
        <x:v>9938</x:v>
      </x:c>
    </x:row>
    <x:row r="253" ht="25" customHeight="1">
      <x:c r="A253" s="8" t="str">
        <x:v>Aquileia</x:v>
      </x:c>
      <x:c r="B253" s="8" t="str">
        <x:v>Thuburbo Maius</x:v>
      </x:c>
      <x:c r="C253" s="11" t="n">
        <x:v>3085</x:v>
      </x:c>
      <x:c r="D253" s="15" t="n">
        <x:v>69.62348460362638</x:v>
      </x:c>
      <x:c r="E253" s="17" t="n">
        <x:f>C253*D253</x:f>
        <x:v>214788.4500021874</x:v>
      </x:c>
      <x:c r="F253" s="11" t="n">
        <x:f>F252+C253</x:f>
        <x:v>1253513</x:v>
      </x:c>
      <x:c r="G253" s="23" t="n">
        <x:f>F253/SUM($C$219:$C$325)</x:f>
        <x:v>0.43797946636590174</x:v>
      </x:c>
      <x:c r="H253" s="27" t="n">
        <x:f>IF(G253&gt;=0.9,1,0)</x:f>
        <x:v>0</x:v>
      </x:c>
      <x:c r="I253" s="15" t="n">
        <x:v>572.6623627680638</x:v>
      </x:c>
      <x:c r="J253" s="17" t="n">
        <x:f>IF(ISNUMBER(I253),C253*I253,"n.a.")</x:f>
        <x:v>1766663.3891394767</x:v>
      </x:c>
      <x:c r="K253" s="11" t="n">
        <x:f>IF(ISNUMBER(I253),C253,0)</x:f>
        <x:v>3085</x:v>
      </x:c>
    </x:row>
    <x:row r="254" ht="25" customHeight="1">
      <x:c r="A254" s="2" t="str">
        <x:v>Aquileia</x:v>
      </x:c>
      <x:c r="B254" s="2" t="str">
        <x:v>Tyndaris</x:v>
      </x:c>
      <x:c r="C254" s="12" t="n">
        <x:v>3937</x:v>
      </x:c>
      <x:c r="D254" s="16" t="n">
        <x:v>69.77257497763333</x:v>
      </x:c>
      <x:c r="E254" s="18" t="n">
        <x:f>C254*D254</x:f>
        <x:v>274694.6276869424</x:v>
      </x:c>
      <x:c r="F254" s="12" t="n">
        <x:f>F253+C254</x:f>
        <x:v>1257450</x:v>
      </x:c>
      <x:c r="G254" s="24" t="n">
        <x:f>F254/SUM($C$219:$C$325)</x:f>
        <x:v>0.4393550605233477</x:v>
      </x:c>
      <x:c r="H254" s="28" t="n">
        <x:f>IF(G254&gt;=0.9,1,0)</x:f>
        <x:v>0</x:v>
      </x:c>
      <x:c r="I254" s="16" t="str">
        <x:v>n.a.</x:v>
      </x:c>
      <x:c r="J254" s="18" t="str">
        <x:f>IF(ISNUMBER(I254),C254*I254,"n.a.")</x:f>
        <x:v>n.a.</x:v>
      </x:c>
      <x:c r="K254" s="12" t="n">
        <x:f>IF(ISNUMBER(I254),C254,0)</x:f>
        <x:v>0</x:v>
      </x:c>
    </x:row>
    <x:row r="255" ht="25" customHeight="1">
      <x:c r="A255" s="8" t="str">
        <x:v>Aquileia</x:v>
      </x:c>
      <x:c r="B255" s="8" t="str">
        <x:v>Lopodunum</x:v>
      </x:c>
      <x:c r="C255" s="11" t="n">
        <x:v>6171</x:v>
      </x:c>
      <x:c r="D255" s="15" t="n">
        <x:v>70.23868703707274</x:v>
      </x:c>
      <x:c r="E255" s="17" t="n">
        <x:f>C255*D255</x:f>
        <x:v>433442.93770577584</x:v>
      </x:c>
      <x:c r="F255" s="11" t="n">
        <x:f>F254+C255</x:f>
        <x:v>1263621</x:v>
      </x:c>
      <x:c r="G255" s="23" t="n">
        <x:f>F255/SUM($C$219:$C$325)</x:f>
        <x:v>0.4415112178882446</x:v>
      </x:c>
      <x:c r="H255" s="27" t="n">
        <x:f>IF(G255&gt;=0.9,1,0)</x:f>
        <x:v>0</x:v>
      </x:c>
      <x:c r="I255" s="15" t="n">
        <x:v>70.23868703707274</x:v>
      </x:c>
      <x:c r="J255" s="17" t="n">
        <x:f>IF(ISNUMBER(I255),C255*I255,"n.a.")</x:f>
        <x:v>433442.93770577584</x:v>
      </x:c>
      <x:c r="K255" s="11" t="n">
        <x:f>IF(ISNUMBER(I255),C255,0)</x:f>
        <x:v>6171</x:v>
      </x:c>
    </x:row>
    <x:row r="256" ht="25" customHeight="1">
      <x:c r="A256" s="2" t="str">
        <x:v>Aquileia</x:v>
      </x:c>
      <x:c r="B256" s="2" t="str">
        <x:v>Thysdrus</x:v>
      </x:c>
      <x:c r="C256" s="12" t="n">
        <x:v>6034</x:v>
      </x:c>
      <x:c r="D256" s="16" t="n">
        <x:v>70.90444507533554</x:v>
      </x:c>
      <x:c r="E256" s="18" t="n">
        <x:f>C256*D256</x:f>
        <x:v>427837.4215845747</x:v>
      </x:c>
      <x:c r="F256" s="12" t="n">
        <x:f>F255+C256</x:f>
        <x:v>1269655</x:v>
      </x:c>
      <x:c r="G256" s="24" t="n">
        <x:f>F256/SUM($C$219:$C$325)</x:f>
        <x:v>0.4436195072319146</x:v>
      </x:c>
      <x:c r="H256" s="28" t="n">
        <x:f>IF(G256&gt;=0.9,1,0)</x:f>
        <x:v>0</x:v>
      </x:c>
      <x:c r="I256" s="16" t="n">
        <x:v>561.555257758602</x:v>
      </x:c>
      <x:c r="J256" s="18" t="n">
        <x:f>IF(ISNUMBER(I256),C256*I256,"n.a.")</x:f>
        <x:v>3388424.4253154043</x:v>
      </x:c>
      <x:c r="K256" s="12" t="n">
        <x:f>IF(ISNUMBER(I256),C256,0)</x:f>
        <x:v>6034</x:v>
      </x:c>
    </x:row>
    <x:row r="257" ht="25" customHeight="1">
      <x:c r="A257" s="8" t="str">
        <x:v>Aquileia</x:v>
      </x:c>
      <x:c r="B257" s="8" t="str">
        <x:v>Vienna</x:v>
      </x:c>
      <x:c r="C257" s="11" t="n">
        <x:v>6767</x:v>
      </x:c>
      <x:c r="D257" s="15" t="n">
        <x:v>71.69275145478497</x:v>
      </x:c>
      <x:c r="E257" s="17" t="n">
        <x:f>C257*D257</x:f>
        <x:v>485144.84909452987</x:v>
      </x:c>
      <x:c r="F257" s="11" t="n">
        <x:f>F256+C257</x:f>
        <x:v>1276422</x:v>
      </x:c>
      <x:c r="G257" s="23" t="n">
        <x:f>F257/SUM($C$219:$C$325)</x:f>
        <x:v>0.44598390795922904</x:v>
      </x:c>
      <x:c r="H257" s="27" t="n">
        <x:f>IF(G257&gt;=0.9,1,0)</x:f>
        <x:v>0</x:v>
      </x:c>
      <x:c r="I257" s="15" t="n">
        <x:v>71.69275145478497</x:v>
      </x:c>
      <x:c r="J257" s="17" t="n">
        <x:f>IF(ISNUMBER(I257),C257*I257,"n.a.")</x:f>
        <x:v>485144.84909452987</x:v>
      </x:c>
      <x:c r="K257" s="11" t="n">
        <x:f>IF(ISNUMBER(I257),C257,0)</x:f>
        <x:v>6767</x:v>
      </x:c>
    </x:row>
    <x:row r="258" ht="25" customHeight="1">
      <x:c r="A258" s="2" t="str">
        <x:v>Aquileia</x:v>
      </x:c>
      <x:c r="B258" s="2" t="str">
        <x:v>Surrentum</x:v>
      </x:c>
      <x:c r="C258" s="12" t="n">
        <x:v>2601</x:v>
      </x:c>
      <x:c r="D258" s="16" t="n">
        <x:v>72.06741304240836</x:v>
      </x:c>
      <x:c r="E258" s="18" t="n">
        <x:f>C258*D258</x:f>
        <x:v>187447.34132330414</x:v>
      </x:c>
      <x:c r="F258" s="12" t="n">
        <x:f>F257+C258</x:f>
        <x:v>1279023</x:v>
      </x:c>
      <x:c r="G258" s="24" t="n">
        <x:f>F258/SUM($C$219:$C$325)</x:f>
        <x:v>0.44689270155930955</x:v>
      </x:c>
      <x:c r="H258" s="28" t="n">
        <x:f>IF(G258&gt;=0.9,1,0)</x:f>
        <x:v>0</x:v>
      </x:c>
      <x:c r="I258" s="16" t="n">
        <x:v>72.06741304240836</x:v>
      </x:c>
      <x:c r="J258" s="18" t="n">
        <x:f>IF(ISNUMBER(I258),C258*I258,"n.a.")</x:f>
        <x:v>187447.34132330414</x:v>
      </x:c>
      <x:c r="K258" s="12" t="n">
        <x:f>IF(ISNUMBER(I258),C258,0)</x:f>
        <x:v>2601</x:v>
      </x:c>
    </x:row>
    <x:row r="259" ht="25" customHeight="1">
      <x:c r="A259" s="8" t="str">
        <x:v>Aquileia</x:v>
      </x:c>
      <x:c r="B259" s="8" t="str">
        <x:v>Augusta Raurica</x:v>
      </x:c>
      <x:c r="C259" s="11" t="n">
        <x:v>6368</x:v>
      </x:c>
      <x:c r="D259" s="15" t="n">
        <x:v>72.24374814607991</x:v>
      </x:c>
      <x:c r="E259" s="17" t="n">
        <x:f>C259*D259</x:f>
        <x:v>460048.18819423683</x:v>
      </x:c>
      <x:c r="F259" s="11" t="n">
        <x:f>F258+C259</x:f>
        <x:v>1285391</x:v>
      </x:c>
      <x:c r="G259" s="23" t="n">
        <x:f>F259/SUM($C$219:$C$325)</x:f>
        <x:v>0.4491176910423209</x:v>
      </x:c>
      <x:c r="H259" s="27" t="n">
        <x:f>IF(G259&gt;=0.9,1,0)</x:f>
        <x:v>0</x:v>
      </x:c>
      <x:c r="I259" s="15" t="n">
        <x:v>72.24374814607991</x:v>
      </x:c>
      <x:c r="J259" s="17" t="n">
        <x:f>IF(ISNUMBER(I259),C259*I259,"n.a.")</x:f>
        <x:v>460048.18819423683</x:v>
      </x:c>
      <x:c r="K259" s="11" t="n">
        <x:f>IF(ISNUMBER(I259),C259,0)</x:f>
        <x:v>6368</x:v>
      </x:c>
    </x:row>
    <x:row r="260" ht="25" customHeight="1">
      <x:c r="A260" s="2" t="str">
        <x:v>Aquileia</x:v>
      </x:c>
      <x:c r="B260" s="2" t="str">
        <x:v>Paestum</x:v>
      </x:c>
      <x:c r="C260" s="12" t="n">
        <x:v>26781</x:v>
      </x:c>
      <x:c r="D260" s="16" t="n">
        <x:v>74.49583636319986</x:v>
      </x:c>
      <x:c r="E260" s="18" t="n">
        <x:f>C260*D260</x:f>
        <x:v>1995072.9936428554</x:v>
      </x:c>
      <x:c r="F260" s="12" t="n">
        <x:f>F259+C260</x:f>
        <x:v>1312172</x:v>
      </x:c>
      <x:c r="G260" s="24" t="n">
        <x:f>F260/SUM($C$219:$C$325)</x:f>
        <x:v>0.4584750156881325</x:v>
      </x:c>
      <x:c r="H260" s="28" t="n">
        <x:f>IF(G260&gt;=0.9,1,0)</x:f>
        <x:v>0</x:v>
      </x:c>
      <x:c r="I260" s="16" t="n">
        <x:v>74.49583636319986</x:v>
      </x:c>
      <x:c r="J260" s="18" t="n">
        <x:f>IF(ISNUMBER(I260),C260*I260,"n.a.")</x:f>
        <x:v>1995072.9936428554</x:v>
      </x:c>
      <x:c r="K260" s="12" t="n">
        <x:f>IF(ISNUMBER(I260),C260,0)</x:f>
        <x:v>26781</x:v>
      </x:c>
    </x:row>
    <x:row r="261" ht="25" customHeight="1">
      <x:c r="A261" s="8" t="str">
        <x:v>Aquileia</x:v>
      </x:c>
      <x:c r="B261" s="8" t="str">
        <x:v>Thugga</x:v>
      </x:c>
      <x:c r="C261" s="11" t="n">
        <x:v>3085</x:v>
      </x:c>
      <x:c r="D261" s="15" t="n">
        <x:v>74.54034444250463</x:v>
      </x:c>
      <x:c r="E261" s="17" t="n">
        <x:f>C261*D261</x:f>
        <x:v>229956.96260512678</x:v>
      </x:c>
      <x:c r="F261" s="11" t="n">
        <x:f>F260+C261</x:f>
        <x:v>1315257</x:v>
      </x:c>
      <x:c r="G261" s="23" t="n">
        <x:f>F261/SUM($C$219:$C$325)</x:f>
        <x:v>0.4595529196697735</x:v>
      </x:c>
      <x:c r="H261" s="27" t="n">
        <x:f>IF(G261&gt;=0.9,1,0)</x:f>
        <x:v>0</x:v>
      </x:c>
      <x:c r="I261" s="15" t="n">
        <x:v>575.6972485569828</x:v>
      </x:c>
      <x:c r="J261" s="17" t="n">
        <x:f>IF(ISNUMBER(I261),C261*I261,"n.a.")</x:f>
        <x:v>1776026.011798292</x:v>
      </x:c>
      <x:c r="K261" s="11" t="n">
        <x:f>IF(ISNUMBER(I261),C261,0)</x:f>
        <x:v>3085</x:v>
      </x:c>
    </x:row>
    <x:row r="262" ht="25" customHeight="1">
      <x:c r="A262" s="2" t="str">
        <x:v>Aquileia</x:v>
      </x:c>
      <x:c r="B262" s="2" t="str">
        <x:v>Alexandria (Aegyptus)</x:v>
      </x:c>
      <x:c r="C262" s="12" t="n">
        <x:v>410535</x:v>
      </x:c>
      <x:c r="D262" s="16" t="n">
        <x:v>75.31841328630293</x:v>
      </x:c>
      <x:c r="E262" s="18" t="n">
        <x:f>C262*D262</x:f>
        <x:v>30920844.798492372</x:v>
      </x:c>
      <x:c r="F262" s="12" t="n">
        <x:f>F261+C262</x:f>
        <x:v>1725792</x:v>
      </x:c>
      <x:c r="G262" s="24" t="n">
        <x:f>F262/SUM($C$219:$C$325)</x:f>
        <x:v>0.6029945115994348</x:v>
      </x:c>
      <x:c r="H262" s="28" t="n">
        <x:f>IF(G262&gt;=0.9,1,0)</x:f>
        <x:v>0</x:v>
      </x:c>
      <x:c r="I262" s="16" t="n">
        <x:v>354.498611482163</x:v>
      </x:c>
      <x:c r="J262" s="18" t="n">
        <x:f>IF(ISNUMBER(I262),C262*I262,"n.a.")</x:f>
        <x:v>145534087.4648298</x:v>
      </x:c>
      <x:c r="K262" s="12" t="n">
        <x:f>IF(ISNUMBER(I262),C262,0)</x:f>
        <x:v>410535</x:v>
      </x:c>
    </x:row>
    <x:row r="263" ht="25" customHeight="1">
      <x:c r="A263" s="8" t="str">
        <x:v>Aquileia</x:v>
      </x:c>
      <x:c r="B263" s="8" t="str">
        <x:v>Grumentum</x:v>
      </x:c>
      <x:c r="C263" s="11" t="n">
        <x:v>4471</x:v>
      </x:c>
      <x:c r="D263" s="15" t="n">
        <x:v>76.1598412683061</x:v>
      </x:c>
      <x:c r="E263" s="17" t="n">
        <x:f>C263*D263</x:f>
        <x:v>340510.65031059657</x:v>
      </x:c>
      <x:c r="F263" s="11" t="n">
        <x:f>F262+C263</x:f>
        <x:v>1730263</x:v>
      </x:c>
      <x:c r="G263" s="23" t="n">
        <x:f>F263/SUM($C$219:$C$325)</x:f>
        <x:v>0.604556686219181</x:v>
      </x:c>
      <x:c r="H263" s="27" t="n">
        <x:f>IF(G263&gt;=0.9,1,0)</x:f>
        <x:v>0</x:v>
      </x:c>
      <x:c r="I263" s="15" t="n">
        <x:v>76.1598412683061</x:v>
      </x:c>
      <x:c r="J263" s="17" t="n">
        <x:f>IF(ISNUMBER(I263),C263*I263,"n.a.")</x:f>
        <x:v>340510.65031059657</x:v>
      </x:c>
      <x:c r="K263" s="11" t="n">
        <x:f>IF(ISNUMBER(I263),C263,0)</x:f>
        <x:v>4471</x:v>
      </x:c>
    </x:row>
    <x:row r="264" ht="25" customHeight="1">
      <x:c r="A264" s="2" t="str">
        <x:v>Aquileia</x:v>
      </x:c>
      <x:c r="B264" s="2" t="str">
        <x:v>Forum Segusiavorum</x:v>
      </x:c>
      <x:c r="C264" s="12" t="n">
        <x:v>9938</x:v>
      </x:c>
      <x:c r="D264" s="16" t="n">
        <x:v>78.08690648979874</x:v>
      </x:c>
      <x:c r="E264" s="18" t="n">
        <x:f>C264*D264</x:f>
        <x:v>776027.6766956198</x:v>
      </x:c>
      <x:c r="F264" s="12" t="n">
        <x:f>F263+C264</x:f>
        <x:v>1740201</x:v>
      </x:c>
      <x:c r="G264" s="24" t="n">
        <x:f>F264/SUM($C$219:$C$325)</x:f>
        <x:v>0.6080290394670088</x:v>
      </x:c>
      <x:c r="H264" s="28" t="n">
        <x:f>IF(G264&gt;=0.9,1,0)</x:f>
        <x:v>0</x:v>
      </x:c>
      <x:c r="I264" s="16" t="n">
        <x:v>78.08690648979874</x:v>
      </x:c>
      <x:c r="J264" s="18" t="n">
        <x:f>IF(ISNUMBER(I264),C264*I264,"n.a.")</x:f>
        <x:v>776027.6766956198</x:v>
      </x:c>
      <x:c r="K264" s="12" t="n">
        <x:f>IF(ISNUMBER(I264),C264,0)</x:f>
        <x:v>9938</x:v>
      </x:c>
    </x:row>
    <x:row r="265" ht="25" customHeight="1">
      <x:c r="A265" s="8" t="str">
        <x:v>Aquileia</x:v>
      </x:c>
      <x:c r="B265" s="8" t="str">
        <x:v>Glanum</x:v>
      </x:c>
      <x:c r="C265" s="11" t="n">
        <x:v>4291</x:v>
      </x:c>
      <x:c r="D265" s="15" t="n">
        <x:v>78.81344358527011</x:v>
      </x:c>
      <x:c r="E265" s="17" t="n">
        <x:f>C265*D265</x:f>
        <x:v>338188.486424394</x:v>
      </x:c>
      <x:c r="F265" s="11" t="n">
        <x:f>F264+C265</x:f>
        <x:v>1744492</x:v>
      </x:c>
      <x:c r="G265" s="23" t="n">
        <x:f>F265/SUM($C$219:$C$325)</x:f>
        <x:v>0.6095283217960921</x:v>
      </x:c>
      <x:c r="H265" s="27" t="n">
        <x:f>IF(G265&gt;=0.9,1,0)</x:f>
        <x:v>0</x:v>
      </x:c>
      <x:c r="I265" s="15" t="n">
        <x:v>78.81344358527011</x:v>
      </x:c>
      <x:c r="J265" s="17" t="n">
        <x:f>IF(ISNUMBER(I265),C265*I265,"n.a.")</x:f>
        <x:v>338188.486424394</x:v>
      </x:c>
      <x:c r="K265" s="11" t="n">
        <x:f>IF(ISNUMBER(I265),C265,0)</x:f>
        <x:v>4291</x:v>
      </x:c>
    </x:row>
    <x:row r="266" ht="25" customHeight="1">
      <x:c r="A266" s="2" t="str">
        <x:v>Aquileia</x:v>
      </x:c>
      <x:c r="B266" s="2" t="str">
        <x:v>Sufetula</x:v>
      </x:c>
      <x:c r="C266" s="12" t="n">
        <x:v>7037</x:v>
      </x:c>
      <x:c r="D266" s="16" t="n">
        <x:v>79.34913385572776</x:v>
      </x:c>
      <x:c r="E266" s="18" t="n">
        <x:f>C266*D266</x:f>
        <x:v>558379.8549427562</x:v>
      </x:c>
      <x:c r="F266" s="12" t="n">
        <x:f>F265+C266</x:f>
        <x:v>1751529</x:v>
      </x:c>
      <x:c r="G266" s="24" t="n">
        <x:f>F266/SUM($C$219:$C$325)</x:f>
        <x:v>0.6119870609594009</x:v>
      </x:c>
      <x:c r="H266" s="28" t="n">
        <x:f>IF(G266&gt;=0.9,1,0)</x:f>
        <x:v>0</x:v>
      </x:c>
      <x:c r="I266" s="16" t="n">
        <x:v>563.1320555597182</x:v>
      </x:c>
      <x:c r="J266" s="18" t="n">
        <x:f>IF(ISNUMBER(I266),C266*I266,"n.a.")</x:f>
        <x:v>3962760.274973737</x:v>
      </x:c>
      <x:c r="K266" s="12" t="n">
        <x:f>IF(ISNUMBER(I266),C266,0)</x:f>
        <x:v>7037</x:v>
      </x:c>
    </x:row>
    <x:row r="267" ht="25" customHeight="1">
      <x:c r="A267" s="8" t="str">
        <x:v>Aquileia</x:v>
      </x:c>
      <x:c r="B267" s="8" t="str">
        <x:v>Sabratha</x:v>
      </x:c>
      <x:c r="C267" s="11" t="n">
        <x:v>4837</x:v>
      </x:c>
      <x:c r="D267" s="15" t="n">
        <x:v>81.99027658732837</x:v>
      </x:c>
      <x:c r="E267" s="17" t="n">
        <x:f>C267*D267</x:f>
        <x:v>396586.9678529073</x:v>
      </x:c>
      <x:c r="F267" s="11" t="n">
        <x:f>F266+C267</x:f>
        <x:v>1756366</x:v>
      </x:c>
      <x:c r="G267" s="23" t="n">
        <x:f>F267/SUM($C$219:$C$325)</x:f>
        <x:v>0.613677116570162</x:v>
      </x:c>
      <x:c r="H267" s="27" t="n">
        <x:f>IF(G267&gt;=0.9,1,0)</x:f>
        <x:v>0</x:v>
      </x:c>
      <x:c r="I267" s="15" t="n">
        <x:v>521.7815248624179</x:v>
      </x:c>
      <x:c r="J267" s="17" t="n">
        <x:f>IF(ISNUMBER(I267),C267*I267,"n.a.")</x:f>
        <x:v>2523857.2357595153</x:v>
      </x:c>
      <x:c r="K267" s="11" t="n">
        <x:f>IF(ISNUMBER(I267),C267,0)</x:f>
        <x:v>4837</x:v>
      </x:c>
    </x:row>
    <x:row r="268" ht="25" customHeight="1">
      <x:c r="A268" s="2" t="str">
        <x:v>Aquileia</x:v>
      </x:c>
      <x:c r="B268" s="2" t="str">
        <x:v>Nemausus</x:v>
      </x:c>
      <x:c r="C268" s="12" t="n">
        <x:v>41539</x:v>
      </x:c>
      <x:c r="D268" s="16" t="n">
        <x:v>82.0097302835354</x:v>
      </x:c>
      <x:c r="E268" s="18" t="n">
        <x:f>C268*D268</x:f>
        <x:v>3406602.186247777</x:v>
      </x:c>
      <x:c r="F268" s="12" t="n">
        <x:f>F267+C268</x:f>
        <x:v>1797905</x:v>
      </x:c>
      <x:c r="G268" s="24" t="n">
        <x:f>F268/SUM($C$219:$C$325)</x:f>
        <x:v>0.6281909102471108</x:v>
      </x:c>
      <x:c r="H268" s="28" t="n">
        <x:f>IF(G268&gt;=0.9,1,0)</x:f>
        <x:v>0</x:v>
      </x:c>
      <x:c r="I268" s="16" t="n">
        <x:v>82.0097302835354</x:v>
      </x:c>
      <x:c r="J268" s="18" t="n">
        <x:f>IF(ISNUMBER(I268),C268*I268,"n.a.")</x:f>
        <x:v>3406602.186247777</x:v>
      </x:c>
      <x:c r="K268" s="12" t="n">
        <x:f>IF(ISNUMBER(I268),C268,0)</x:f>
        <x:v>41539</x:v>
      </x:c>
    </x:row>
    <x:row r="269" ht="25" customHeight="1">
      <x:c r="A269" s="8" t="str">
        <x:v>Aquileia</x:v>
      </x:c>
      <x:c r="B269" s="8" t="str">
        <x:v>Sarmizegetusa</x:v>
      </x:c>
      <x:c r="C269" s="11" t="n">
        <x:v>4291</x:v>
      </x:c>
      <x:c r="D269" s="15" t="n">
        <x:v>82.11678801113061</x:v>
      </x:c>
      <x:c r="E269" s="17" t="n">
        <x:f>C269*D269</x:f>
        <x:v>352363.1373557614</x:v>
      </x:c>
      <x:c r="F269" s="11" t="n">
        <x:f>F268+C269</x:f>
        <x:v>1802196</x:v>
      </x:c>
      <x:c r="G269" s="23" t="n">
        <x:f>F269/SUM($C$219:$C$325)</x:f>
        <x:v>0.629690192576194</x:v>
      </x:c>
      <x:c r="H269" s="27" t="n">
        <x:f>IF(G269&gt;=0.9,1,0)</x:f>
        <x:v>0</x:v>
      </x:c>
      <x:c r="I269" s="15" t="n">
        <x:v>82.11678801113061</x:v>
      </x:c>
      <x:c r="J269" s="17" t="n">
        <x:f>IF(ISNUMBER(I269),C269*I269,"n.a.")</x:f>
        <x:v>352363.1373557614</x:v>
      </x:c>
      <x:c r="K269" s="11" t="n">
        <x:f>IF(ISNUMBER(I269),C269,0)</x:f>
        <x:v>4291</x:v>
      </x:c>
    </x:row>
    <x:row r="270" ht="25" customHeight="1">
      <x:c r="A270" s="2" t="str">
        <x:v>Aquileia</x:v>
      </x:c>
      <x:c r="B270" s="2" t="str">
        <x:v>Samaria</x:v>
      </x:c>
      <x:c r="C270" s="12" t="n">
        <x:v>13694</x:v>
      </x:c>
      <x:c r="D270" s="16" t="n">
        <x:v>83.75947017110367</x:v>
      </x:c>
      <x:c r="E270" s="18" t="n">
        <x:f>C270*D270</x:f>
        <x:v>1147002.1845230937</x:v>
      </x:c>
      <x:c r="F270" s="12" t="n">
        <x:f>F269+C270</x:f>
        <x:v>1815890</x:v>
      </x:c>
      <x:c r="G270" s="24" t="n">
        <x:f>F270/SUM($C$219:$C$325)</x:f>
        <x:v>0.6344748982891899</x:v>
      </x:c>
      <x:c r="H270" s="28" t="n">
        <x:f>IF(G270&gt;=0.9,1,0)</x:f>
        <x:v>0</x:v>
      </x:c>
      <x:c r="I270" s="16" t="n">
        <x:v>305.81754976816103</x:v>
      </x:c>
      <x:c r="J270" s="18" t="n">
        <x:f>IF(ISNUMBER(I270),C270*I270,"n.a.")</x:f>
        <x:v>4187865.526525197</x:v>
      </x:c>
      <x:c r="K270" s="12" t="n">
        <x:f>IF(ISNUMBER(I270),C270,0)</x:f>
        <x:v>13694</x:v>
      </x:c>
    </x:row>
    <x:row r="271" ht="25" customHeight="1">
      <x:c r="A271" s="8" t="str">
        <x:v>Aquileia</x:v>
      </x:c>
      <x:c r="B271" s="8" t="str">
        <x:v>Agrigentum</x:v>
      </x:c>
      <x:c r="C271" s="11" t="n">
        <x:v>53334</x:v>
      </x:c>
      <x:c r="D271" s="15" t="n">
        <x:v>84.1167510979621</x:v>
      </x:c>
      <x:c r="E271" s="17" t="n">
        <x:f>C271*D271</x:f>
        <x:v>4486282.80305871</x:v>
      </x:c>
      <x:c r="F271" s="11" t="n">
        <x:f>F270+C271</x:f>
        <x:v>1869224</x:v>
      </x:c>
      <x:c r="G271" s="23" t="n">
        <x:f>F271/SUM($C$219:$C$325)</x:f>
        <x:v>0.6531098840126399</x:v>
      </x:c>
      <x:c r="H271" s="27" t="n">
        <x:f>IF(G271&gt;=0.9,1,0)</x:f>
        <x:v>0</x:v>
      </x:c>
      <x:c r="I271" s="15" t="str">
        <x:v>n.a.</x:v>
      </x:c>
      <x:c r="J271" s="17" t="str">
        <x:f>IF(ISNUMBER(I271),C271*I271,"n.a.")</x:f>
        <x:v>n.a.</x:v>
      </x:c>
      <x:c r="K271" s="11" t="n">
        <x:f>IF(ISNUMBER(I271),C271,0)</x:f>
        <x:v>0</x:v>
      </x:c>
    </x:row>
    <x:row r="272" ht="25" customHeight="1">
      <x:c r="A272" s="2" t="str">
        <x:v>Aquileia</x:v>
      </x:c>
      <x:c r="B272" s="2" t="str">
        <x:v>Side</x:v>
      </x:c>
      <x:c r="C272" s="12" t="n">
        <x:v>5399</x:v>
      </x:c>
      <x:c r="D272" s="16" t="n">
        <x:v>84.22561351718055</x:v>
      </x:c>
      <x:c r="E272" s="18" t="n">
        <x:f>C272*D272</x:f>
        <x:v>454734.0873792578</x:v>
      </x:c>
      <x:c r="F272" s="12" t="n">
        <x:f>F271+C272</x:f>
        <x:v>1874623</x:v>
      </x:c>
      <x:c r="G272" s="24" t="n">
        <x:f>F272/SUM($C$219:$C$325)</x:f>
        <x:v>0.6549963033309155</x:v>
      </x:c>
      <x:c r="H272" s="28" t="n">
        <x:f>IF(G272&gt;=0.9,1,0)</x:f>
        <x:v>0</x:v>
      </x:c>
      <x:c r="I272" s="16" t="n">
        <x:v>223.38454731380304</x:v>
      </x:c>
      <x:c r="J272" s="18" t="n">
        <x:f>IF(ISNUMBER(I272),C272*I272,"n.a.")</x:f>
        <x:v>1206053.1709472225</x:v>
      </x:c>
      <x:c r="K272" s="12" t="n">
        <x:f>IF(ISNUMBER(I272),C272,0)</x:f>
        <x:v>5399</x:v>
      </x:c>
    </x:row>
    <x:row r="273" ht="25" customHeight="1">
      <x:c r="A273" s="8" t="str">
        <x:v>Aquileia</x:v>
      </x:c>
      <x:c r="B273" s="8" t="str">
        <x:v>Augustodunum</x:v>
      </x:c>
      <x:c r="C273" s="11" t="n">
        <x:v>40666</x:v>
      </x:c>
      <x:c r="D273" s="15" t="n">
        <x:v>84.35988500799736</x:v>
      </x:c>
      <x:c r="E273" s="17" t="n">
        <x:f>C273*D273</x:f>
        <x:v>3430579.0837352206</x:v>
      </x:c>
      <x:c r="F273" s="11" t="n">
        <x:f>F272+C273</x:f>
        <x:v>1915289</x:v>
      </x:c>
      <x:c r="G273" s="23" t="n">
        <x:f>F273/SUM($C$219:$C$325)</x:f>
        <x:v>0.6692050693981487</x:v>
      </x:c>
      <x:c r="H273" s="27" t="n">
        <x:f>IF(G273&gt;=0.9,1,0)</x:f>
        <x:v>0</x:v>
      </x:c>
      <x:c r="I273" s="15" t="n">
        <x:v>84.35988500799736</x:v>
      </x:c>
      <x:c r="J273" s="17" t="n">
        <x:f>IF(ISNUMBER(I273),C273*I273,"n.a.")</x:f>
        <x:v>3430579.0837352206</x:v>
      </x:c>
      <x:c r="K273" s="11" t="n">
        <x:f>IF(ISNUMBER(I273),C273,0)</x:f>
        <x:v>40666</x:v>
      </x:c>
    </x:row>
    <x:row r="274" ht="25" customHeight="1">
      <x:c r="A274" s="2" t="str">
        <x:v>Aquileia</x:v>
      </x:c>
      <x:c r="B274" s="2" t="str">
        <x:v>Laodicea (Syria)</x:v>
      </x:c>
      <x:c r="C274" s="12" t="n">
        <x:v>56395</x:v>
      </x:c>
      <x:c r="D274" s="16" t="n">
        <x:v>85.50933024760985</x:v>
      </x:c>
      <x:c r="E274" s="18" t="n">
        <x:f>C274*D274</x:f>
        <x:v>4822298.679313958</x:v>
      </x:c>
      <x:c r="F274" s="12" t="n">
        <x:f>F273+C274</x:f>
        <x:v>1971684</x:v>
      </x:c>
      <x:c r="G274" s="24" t="n">
        <x:f>F274/SUM($C$219:$C$325)</x:f>
        <x:v>0.6889095734644847</x:v>
      </x:c>
      <x:c r="H274" s="28" t="n">
        <x:f>IF(G274&gt;=0.9,1,0)</x:f>
        <x:v>0</x:v>
      </x:c>
      <x:c r="I274" s="16" t="n">
        <x:v>267.9568264835599</x:v>
      </x:c>
      <x:c r="J274" s="18" t="n">
        <x:f>IF(ISNUMBER(I274),C274*I274,"n.a.")</x:f>
        <x:v>15111425.229540361</x:v>
      </x:c>
      <x:c r="K274" s="12" t="n">
        <x:f>IF(ISNUMBER(I274),C274,0)</x:f>
        <x:v>56395</x:v>
      </x:c>
    </x:row>
    <x:row r="275" ht="25" customHeight="1">
      <x:c r="A275" s="8" t="str">
        <x:v>Aquileia</x:v>
      </x:c>
      <x:c r="B275" s="8" t="str">
        <x:v>Hippo Regius</x:v>
      </x:c>
      <x:c r="C275" s="11" t="n">
        <x:v>9938</x:v>
      </x:c>
      <x:c r="D275" s="15" t="n">
        <x:v>88.63646594361406</x:v>
      </x:c>
      <x:c r="E275" s="17" t="n">
        <x:f>C275*D275</x:f>
        <x:v>880869.1985476365</x:v>
      </x:c>
      <x:c r="F275" s="11" t="n">
        <x:f>F274+C275</x:f>
        <x:v>1981622</x:v>
      </x:c>
      <x:c r="G275" s="23" t="n">
        <x:f>F275/SUM($C$219:$C$325)</x:f>
        <x:v>0.6923819267123125</x:v>
      </x:c>
      <x:c r="H275" s="27" t="n">
        <x:f>IF(G275&gt;=0.9,1,0)</x:f>
        <x:v>0</x:v>
      </x:c>
      <x:c r="I275" s="15" t="n">
        <x:v>588.8592225497353</x:v>
      </x:c>
      <x:c r="J275" s="17" t="n">
        <x:f>IF(ISNUMBER(I275),C275*I275,"n.a.")</x:f>
        <x:v>5852082.953699269</x:v>
      </x:c>
      <x:c r="K275" s="11" t="n">
        <x:f>IF(ISNUMBER(I275),C275,0)</x:f>
        <x:v>9938</x:v>
      </x:c>
    </x:row>
    <x:row r="276" ht="40" customHeight="1">
      <x:c r="A276" s="2" t="str">
        <x:v>Aquileia</x:v>
      </x:c>
      <x:c r="B276" s="19" t="str">
        <x:v>Colonia Augusta Treverorum</x:v>
      </x:c>
      <x:c r="C276" s="12" t="n">
        <x:v>28211</x:v>
      </x:c>
      <x:c r="D276" s="16" t="n">
        <x:v>88.74496974030535</x:v>
      </x:c>
      <x:c r="E276" s="18" t="n">
        <x:f>C276*D276</x:f>
        <x:v>2503584.3413437544</x:v>
      </x:c>
      <x:c r="F276" s="12" t="n">
        <x:f>F275+C276</x:f>
        <x:v>2009833</x:v>
      </x:c>
      <x:c r="G276" s="24" t="n">
        <x:f>F276/SUM($C$219:$C$325)</x:f>
        <x:v>0.7022388956672803</x:v>
      </x:c>
      <x:c r="H276" s="28" t="n">
        <x:f>IF(G276&gt;=0.9,1,0)</x:f>
        <x:v>0</x:v>
      </x:c>
      <x:c r="I276" s="16" t="n">
        <x:v>88.74496974030535</x:v>
      </x:c>
      <x:c r="J276" s="18" t="n">
        <x:f>IF(ISNUMBER(I276),C276*I276,"n.a.")</x:f>
        <x:v>2503584.3413437544</x:v>
      </x:c>
      <x:c r="K276" s="12" t="n">
        <x:f>IF(ISNUMBER(I276),C276,0)</x:f>
        <x:v>28211</x:v>
      </x:c>
    </x:row>
    <x:row r="277" ht="25" customHeight="1">
      <x:c r="A277" s="8" t="str">
        <x:v>Aquileia</x:v>
      </x:c>
      <x:c r="B277" s="8" t="str">
        <x:v>Perge</x:v>
      </x:c>
      <x:c r="C277" s="11" t="n">
        <x:v>10608</x:v>
      </x:c>
      <x:c r="D277" s="15" t="n">
        <x:v>89.02349191925578</x:v>
      </x:c>
      <x:c r="E277" s="17" t="n">
        <x:f>C277*D277</x:f>
        <x:v>944361.2022794653</x:v>
      </x:c>
      <x:c r="F277" s="11" t="n">
        <x:f>F276+C277</x:f>
        <x:v>2020441</x:v>
      </x:c>
      <x:c r="G277" s="23" t="n">
        <x:f>F277/SUM($C$219:$C$325)</x:f>
        <x:v>0.7059453479970204</x:v>
      </x:c>
      <x:c r="H277" s="27" t="n">
        <x:f>IF(G277&gt;=0.9,1,0)</x:f>
        <x:v>0</x:v>
      </x:c>
      <x:c r="I277" s="15" t="n">
        <x:v>218.52284439393264</x:v>
      </x:c>
      <x:c r="J277" s="17" t="n">
        <x:f>IF(ISNUMBER(I277),C277*I277,"n.a.")</x:f>
        <x:v>2318090.3333308375</x:v>
      </x:c>
      <x:c r="K277" s="11" t="n">
        <x:f>IF(ISNUMBER(I277),C277,0)</x:f>
        <x:v>10608</x:v>
      </x:c>
    </x:row>
    <x:row r="278" ht="25" customHeight="1">
      <x:c r="A278" s="2" t="str">
        <x:v>Aquileia</x:v>
      </x:c>
      <x:c r="B278" s="2" t="str">
        <x:v>Colonia Agrippinensis</x:v>
      </x:c>
      <x:c r="C278" s="12" t="n">
        <x:v>13426</x:v>
      </x:c>
      <x:c r="D278" s="16" t="n">
        <x:v>92.78364628890422</x:v>
      </x:c>
      <x:c r="E278" s="18" t="n">
        <x:f>C278*D278</x:f>
        <x:v>1245713.2350748281</x:v>
      </x:c>
      <x:c r="F278" s="12" t="n">
        <x:f>F277+C278</x:f>
        <x:v>2033867</x:v>
      </x:c>
      <x:c r="G278" s="24" t="n">
        <x:f>F278/SUM($C$219:$C$325)</x:f>
        <x:v>0.7106364140772513</x:v>
      </x:c>
      <x:c r="H278" s="28" t="n">
        <x:f>IF(G278&gt;=0.9,1,0)</x:f>
        <x:v>0</x:v>
      </x:c>
      <x:c r="I278" s="16" t="n">
        <x:v>92.78364628890424</x:v>
      </x:c>
      <x:c r="J278" s="18" t="n">
        <x:f>IF(ISNUMBER(I278),C278*I278,"n.a.")</x:f>
        <x:v>1245713.2350748284</x:v>
      </x:c>
      <x:c r="K278" s="12" t="n">
        <x:f>IF(ISNUMBER(I278),C278,0)</x:f>
        <x:v>13426</x:v>
      </x:c>
    </x:row>
    <x:row r="279" ht="25" customHeight="1">
      <x:c r="A279" s="8" t="str">
        <x:v>Aquileia</x:v>
      </x:c>
      <x:c r="B279" s="8" t="str">
        <x:v>Anazarbus</x:v>
      </x:c>
      <x:c r="C279" s="11" t="n">
        <x:v>33807</x:v>
      </x:c>
      <x:c r="D279" s="15" t="n">
        <x:v>94.93991453300127</x:v>
      </x:c>
      <x:c r="E279" s="17" t="n">
        <x:f>C279*D279</x:f>
        <x:v>3209633.690617174</x:v>
      </x:c>
      <x:c r="F279" s="11" t="n">
        <x:f>F278+C279</x:f>
        <x:v>2067674</x:v>
      </x:c>
      <x:c r="G279" s="23" t="n">
        <x:f>F279/SUM($C$219:$C$325)</x:f>
        <x:v>0.7224486344686091</x:v>
      </x:c>
      <x:c r="H279" s="27" t="n">
        <x:f>IF(G279&gt;=0.9,1,0)</x:f>
        <x:v>0</x:v>
      </x:c>
      <x:c r="I279" s="15" t="n">
        <x:v>247.6690709520886</x:v>
      </x:c>
      <x:c r="J279" s="17" t="n">
        <x:f>IF(ISNUMBER(I279),C279*I279,"n.a.")</x:f>
        <x:v>8372948.281677259</x:v>
      </x:c>
      <x:c r="K279" s="11" t="n">
        <x:f>IF(ISNUMBER(I279),C279,0)</x:f>
        <x:v>33807</x:v>
      </x:c>
    </x:row>
    <x:row r="280" ht="25" customHeight="1">
      <x:c r="A280" s="2" t="str">
        <x:v>Aquileia</x:v>
      </x:c>
      <x:c r="B280" s="2" t="str">
        <x:v>Anderitum</x:v>
      </x:c>
      <x:c r="C280" s="12" t="n">
        <x:v>4837</x:v>
      </x:c>
      <x:c r="D280" s="16" t="n">
        <x:v>95.07530239810144</x:v>
      </x:c>
      <x:c r="E280" s="18" t="n">
        <x:f>C280*D280</x:f>
        <x:v>459879.2376996167</x:v>
      </x:c>
      <x:c r="F280" s="12" t="n">
        <x:f>F279+C280</x:f>
        <x:v>2072511</x:v>
      </x:c>
      <x:c r="G280" s="24" t="n">
        <x:f>F280/SUM($C$219:$C$325)</x:f>
        <x:v>0.72413869007937</x:v>
      </x:c>
      <x:c r="H280" s="28" t="n">
        <x:f>IF(G280&gt;=0.9,1,0)</x:f>
        <x:v>0</x:v>
      </x:c>
      <x:c r="I280" s="16" t="n">
        <x:v>95.07530239810146</x:v>
      </x:c>
      <x:c r="J280" s="18" t="n">
        <x:f>IF(ISNUMBER(I280),C280*I280,"n.a.")</x:f>
        <x:v>459879.23769961676</x:v>
      </x:c>
      <x:c r="K280" s="12" t="n">
        <x:f>IF(ISNUMBER(I280),C280,0)</x:f>
        <x:v>4837</x:v>
      </x:c>
    </x:row>
    <x:row r="281" ht="25" customHeight="1">
      <x:c r="A281" s="8" t="str">
        <x:v>Aquileia</x:v>
      </x:c>
      <x:c r="B281" s="8" t="str">
        <x:v>Agedincum</x:v>
      </x:c>
      <x:c r="C281" s="11" t="n">
        <x:v>46171</x:v>
      </x:c>
      <x:c r="D281" s="15" t="n">
        <x:v>95.22599975296502</x:v>
      </x:c>
      <x:c r="E281" s="17" t="n">
        <x:f>C281*D281</x:f>
        <x:v>4396679.634594148</x:v>
      </x:c>
      <x:c r="F281" s="11" t="n">
        <x:f>F280+C281</x:f>
        <x:v>2118682</x:v>
      </x:c>
      <x:c r="G281" s="23" t="n">
        <x:f>F281/SUM($C$219:$C$325)</x:f>
        <x:v>0.7402709120360471</x:v>
      </x:c>
      <x:c r="H281" s="27" t="n">
        <x:f>IF(G281&gt;=0.9,1,0)</x:f>
        <x:v>0</x:v>
      </x:c>
      <x:c r="I281" s="15" t="n">
        <x:v>95.22599975296502</x:v>
      </x:c>
      <x:c r="J281" s="17" t="n">
        <x:f>IF(ISNUMBER(I281),C281*I281,"n.a.")</x:f>
        <x:v>4396679.634594148</x:v>
      </x:c>
      <x:c r="K281" s="11" t="n">
        <x:f>IF(ISNUMBER(I281),C281,0)</x:f>
        <x:v>46171</x:v>
      </x:c>
    </x:row>
    <x:row r="282" ht="25" customHeight="1">
      <x:c r="A282" s="2" t="str">
        <x:v>Aquileia</x:v>
      </x:c>
      <x:c r="B282" s="2" t="str">
        <x:v>Cremna</x:v>
      </x:c>
      <x:c r="C282" s="12" t="n">
        <x:v>5399</x:v>
      </x:c>
      <x:c r="D282" s="16" t="n">
        <x:v>96.93023662732209</x:v>
      </x:c>
      <x:c r="E282" s="18" t="n">
        <x:f>C282*D282</x:f>
        <x:v>523326.34755091195</x:v>
      </x:c>
      <x:c r="F282" s="12" t="n">
        <x:f>F281+C282</x:f>
        <x:v>2124081</x:v>
      </x:c>
      <x:c r="G282" s="24" t="n">
        <x:f>F282/SUM($C$219:$C$325)</x:f>
        <x:v>0.7421573313543226</x:v>
      </x:c>
      <x:c r="H282" s="28" t="n">
        <x:f>IF(G282&gt;=0.9,1,0)</x:f>
        <x:v>0</x:v>
      </x:c>
      <x:c r="I282" s="16" t="n">
        <x:v>216.91680712793894</x:v>
      </x:c>
      <x:c r="J282" s="18" t="n">
        <x:f>IF(ISNUMBER(I282),C282*I282,"n.a.")</x:f>
        <x:v>1171133.8416837424</x:v>
      </x:c>
      <x:c r="K282" s="12" t="n">
        <x:f>IF(ISNUMBER(I282),C282,0)</x:f>
        <x:v>5399</x:v>
      </x:c>
    </x:row>
    <x:row r="283" ht="25" customHeight="1">
      <x:c r="A283" s="8" t="str">
        <x:v>Aquileia</x:v>
      </x:c>
      <x:c r="B283" s="8" t="str">
        <x:v>Sagalassus</x:v>
      </x:c>
      <x:c r="C283" s="11" t="n">
        <x:v>2601</x:v>
      </x:c>
      <x:c r="D283" s="15" t="n">
        <x:v>98.30833956070217</x:v>
      </x:c>
      <x:c r="E283" s="17" t="n">
        <x:f>C283*D283</x:f>
        <x:v>255699.99119738632</x:v>
      </x:c>
      <x:c r="F283" s="11" t="n">
        <x:f>F282+C283</x:f>
        <x:v>2126682</x:v>
      </x:c>
      <x:c r="G283" s="23" t="n">
        <x:f>F283/SUM($C$219:$C$325)</x:f>
        <x:v>0.743066124954403</x:v>
      </x:c>
      <x:c r="H283" s="27" t="n">
        <x:f>IF(G283&gt;=0.9,1,0)</x:f>
        <x:v>0</x:v>
      </x:c>
      <x:c r="I283" s="15" t="n">
        <x:v>213.3107436126816</x:v>
      </x:c>
      <x:c r="J283" s="17" t="n">
        <x:f>IF(ISNUMBER(I283),C283*I283,"n.a.")</x:f>
        <x:v>554821.2441365848</x:v>
      </x:c>
      <x:c r="K283" s="11" t="n">
        <x:f>IF(ISNUMBER(I283),C283,0)</x:f>
        <x:v>2601</x:v>
      </x:c>
    </x:row>
    <x:row r="284" ht="25" customHeight="1">
      <x:c r="A284" s="2" t="str">
        <x:v>Aquileia</x:v>
      </x:c>
      <x:c r="B284" s="2" t="str">
        <x:v>Thamugadi</x:v>
      </x:c>
      <x:c r="C284" s="12" t="n">
        <x:v>7790</x:v>
      </x:c>
      <x:c r="D284" s="16" t="n">
        <x:v>101.62270290917394</x:v>
      </x:c>
      <x:c r="E284" s="18" t="n">
        <x:f>C284*D284</x:f>
        <x:v>791640.855662465</x:v>
      </x:c>
      <x:c r="F284" s="12" t="n">
        <x:f>F283+C284</x:f>
        <x:v>2134472</x:v>
      </x:c>
      <x:c r="G284" s="24" t="n">
        <x:f>F284/SUM($C$219:$C$325)</x:f>
        <x:v>0.7457879635336523</x:v>
      </x:c>
      <x:c r="H284" s="28" t="n">
        <x:f>IF(G284&gt;=0.9,1,0)</x:f>
        <x:v>0</x:v>
      </x:c>
      <x:c r="I284" s="16" t="n">
        <x:v>584.1828525342489</x:v>
      </x:c>
      <x:c r="J284" s="18" t="n">
        <x:f>IF(ISNUMBER(I284),C284*I284,"n.a.")</x:f>
        <x:v>4550784.421241799</x:v>
      </x:c>
      <x:c r="K284" s="12" t="n">
        <x:f>IF(ISNUMBER(I284),C284,0)</x:f>
        <x:v>7790</x:v>
      </x:c>
    </x:row>
    <x:row r="285" ht="25" customHeight="1">
      <x:c r="A285" s="8" t="str">
        <x:v>Aquileia</x:v>
      </x:c>
      <x:c r="B285" s="8" t="str">
        <x:v>Lutetia</x:v>
      </x:c>
      <x:c r="C285" s="11" t="n">
        <x:v>6767</x:v>
      </x:c>
      <x:c r="D285" s="15" t="n">
        <x:v>104.29009308804991</x:v>
      </x:c>
      <x:c r="E285" s="17" t="n">
        <x:f>C285*D285</x:f>
        <x:v>705731.0599268337</x:v>
      </x:c>
      <x:c r="F285" s="11" t="n">
        <x:f>F284+C285</x:f>
        <x:v>2141239</x:v>
      </x:c>
      <x:c r="G285" s="23" t="n">
        <x:f>F285/SUM($C$219:$C$325)</x:f>
        <x:v>0.7481523642609667</x:v>
      </x:c>
      <x:c r="H285" s="27" t="n">
        <x:f>IF(G285&gt;=0.9,1,0)</x:f>
        <x:v>0</x:v>
      </x:c>
      <x:c r="I285" s="15" t="n">
        <x:v>104.29009308804993</x:v>
      </x:c>
      <x:c r="J285" s="17" t="n">
        <x:f>IF(ISNUMBER(I285),C285*I285,"n.a.")</x:f>
        <x:v>705731.0599268338</x:v>
      </x:c>
      <x:c r="K285" s="11" t="n">
        <x:f>IF(ISNUMBER(I285),C285,0)</x:f>
        <x:v>6767</x:v>
      </x:c>
    </x:row>
    <x:row r="286" ht="25" customHeight="1">
      <x:c r="A286" s="2" t="str">
        <x:v>Aquileia</x:v>
      </x:c>
      <x:c r="B286" s="2" t="str">
        <x:v>Thessalonica</x:v>
      </x:c>
      <x:c r="C286" s="12" t="n">
        <x:v>70860</x:v>
      </x:c>
      <x:c r="D286" s="16" t="n">
        <x:v>105.6485254102264</x:v>
      </x:c>
      <x:c r="E286" s="18" t="n">
        <x:f>C286*D286</x:f>
        <x:v>7486254.510568643</x:v>
      </x:c>
      <x:c r="F286" s="12" t="n">
        <x:f>F285+C286</x:f>
        <x:v>2212099</x:v>
      </x:c>
      <x:c r="G286" s="24" t="n">
        <x:f>F286/SUM($C$219:$C$325)</x:f>
        <x:v>0.7729109626853051</x:v>
      </x:c>
      <x:c r="H286" s="28" t="n">
        <x:f>IF(G286&gt;=0.9,1,0)</x:f>
        <x:v>0</x:v>
      </x:c>
      <x:c r="I286" s="16" t="n">
        <x:v>128.77943996712702</x:v>
      </x:c>
      <x:c r="J286" s="18" t="n">
        <x:f>IF(ISNUMBER(I286),C286*I286,"n.a.")</x:f>
        <x:v>9125311.11607062</x:v>
      </x:c>
      <x:c r="K286" s="12" t="n">
        <x:f>IF(ISNUMBER(I286),C286,0)</x:f>
        <x:v>70860</x:v>
      </x:c>
    </x:row>
    <x:row r="287" ht="25" customHeight="1">
      <x:c r="A287" s="8" t="str">
        <x:v>Aquileia</x:v>
      </x:c>
      <x:c r="B287" s="8" t="str">
        <x:v>Emporiae</x:v>
      </x:c>
      <x:c r="C287" s="11" t="n">
        <x:v>2922</x:v>
      </x:c>
      <x:c r="D287" s="15" t="n">
        <x:v>105.76890431732353</x:v>
      </x:c>
      <x:c r="E287" s="17" t="n">
        <x:f>C287*D287</x:f>
        <x:v>309056.73841521936</x:v>
      </x:c>
      <x:c r="F287" s="11" t="n">
        <x:f>F286+C287</x:f>
        <x:v>2215021</x:v>
      </x:c>
      <x:c r="G287" s="23" t="n">
        <x:f>F287/SUM($C$219:$C$325)</x:f>
        <x:v>0.7739319142037346</x:v>
      </x:c>
      <x:c r="H287" s="27" t="n">
        <x:f>IF(G287&gt;=0.9,1,0)</x:f>
        <x:v>0</x:v>
      </x:c>
      <x:c r="I287" s="15" t="n">
        <x:v>105.76890431732353</x:v>
      </x:c>
      <x:c r="J287" s="17" t="n">
        <x:f>IF(ISNUMBER(I287),C287*I287,"n.a.")</x:f>
        <x:v>309056.73841521936</x:v>
      </x:c>
      <x:c r="K287" s="11" t="n">
        <x:f>IF(ISNUMBER(I287),C287,0)</x:f>
        <x:v>2922</x:v>
      </x:c>
    </x:row>
    <x:row r="288" ht="25" customHeight="1">
      <x:c r="A288" s="2" t="str">
        <x:v>Aquileia</x:v>
      </x:c>
      <x:c r="B288" s="2" t="str">
        <x:v>Tolosa</x:v>
      </x:c>
      <x:c r="C288" s="12" t="n">
        <x:v>17338</x:v>
      </x:c>
      <x:c r="D288" s="16" t="n">
        <x:v>105.86865642235746</x:v>
      </x:c>
      <x:c r="E288" s="18" t="n">
        <x:f>C288*D288</x:f>
        <x:v>1835550.7650508336</x:v>
      </x:c>
      <x:c r="F288" s="12" t="n">
        <x:f>F287+C288</x:f>
        <x:v>2232359</x:v>
      </x:c>
      <x:c r="G288" s="24" t="n">
        <x:f>F288/SUM($C$219:$C$325)</x:f>
        <x:v>0.7799898394010418</x:v>
      </x:c>
      <x:c r="H288" s="28" t="n">
        <x:f>IF(G288&gt;=0.9,1,0)</x:f>
        <x:v>0</x:v>
      </x:c>
      <x:c r="I288" s="16" t="n">
        <x:v>105.86865642235746</x:v>
      </x:c>
      <x:c r="J288" s="18" t="n">
        <x:f>IF(ISNUMBER(I288),C288*I288,"n.a.")</x:f>
        <x:v>1835550.7650508336</x:v>
      </x:c>
      <x:c r="K288" s="12" t="n">
        <x:f>IF(ISNUMBER(I288),C288,0)</x:f>
        <x:v>17338</x:v>
      </x:c>
    </x:row>
    <x:row r="289" ht="25" customHeight="1">
      <x:c r="A289" s="8" t="str">
        <x:v>Aquileia</x:v>
      </x:c>
      <x:c r="B289" s="8" t="str">
        <x:v>Apamea (Syria) (2)</x:v>
      </x:c>
      <x:c r="C289" s="11" t="n">
        <x:v>11517</x:v>
      </x:c>
      <x:c r="D289" s="15" t="n">
        <x:v>106.46457449808405</x:v>
      </x:c>
      <x:c r="E289" s="17" t="n">
        <x:f>C289*D289</x:f>
        <x:v>1226152.504494434</x:v>
      </x:c>
      <x:c r="F289" s="11" t="n">
        <x:f>F288+C289</x:f>
        <x:v>2243876</x:v>
      </x:c>
      <x:c r="G289" s="23" t="n">
        <x:f>F289/SUM($C$219:$C$325)</x:f>
        <x:v>0.7840138977986301</x:v>
      </x:c>
      <x:c r="H289" s="27" t="n">
        <x:f>IF(G289&gt;=0.9,1,0)</x:f>
        <x:v>0</x:v>
      </x:c>
      <x:c r="I289" s="15" t="n">
        <x:v>259.34576808445934</x:v>
      </x:c>
      <x:c r="J289" s="17" t="n">
        <x:f>IF(ISNUMBER(I289),C289*I289,"n.a.")</x:f>
        <x:v>2986885.2110287184</x:v>
      </x:c>
      <x:c r="K289" s="11" t="n">
        <x:f>IF(ISNUMBER(I289),C289,0)</x:f>
        <x:v>11517</x:v>
      </x:c>
    </x:row>
    <x:row r="290" ht="25" customHeight="1">
      <x:c r="A290" s="2" t="str">
        <x:v>Aquileia</x:v>
      </x:c>
      <x:c r="B290" s="2" t="str">
        <x:v>Pella (Macedonia)</x:v>
      </x:c>
      <x:c r="C290" s="12" t="n">
        <x:v>29368</x:v>
      </x:c>
      <x:c r="D290" s="16" t="n">
        <x:v>107.59260943063441</x:v>
      </x:c>
      <x:c r="E290" s="18" t="n">
        <x:f>C290*D290</x:f>
        <x:v>3159779.7537588715</x:v>
      </x:c>
      <x:c r="F290" s="12" t="n">
        <x:f>F289+C290</x:f>
        <x:v>2273244</x:v>
      </x:c>
      <x:c r="G290" s="24" t="n">
        <x:f>F290/SUM($C$219:$C$325)</x:f>
        <x:v>0.7942751244219151</x:v>
      </x:c>
      <x:c r="H290" s="28" t="n">
        <x:f>IF(G290&gt;=0.9,1,0)</x:f>
        <x:v>0</x:v>
      </x:c>
      <x:c r="I290" s="16" t="n">
        <x:v>127.42515734292991</x:v>
      </x:c>
      <x:c r="J290" s="18" t="n">
        <x:f>IF(ISNUMBER(I290),C290*I290,"n.a.")</x:f>
        <x:v>3742222.0208471655</x:v>
      </x:c>
      <x:c r="K290" s="12" t="n">
        <x:f>IF(ISNUMBER(I290),C290,0)</x:f>
        <x:v>29368</x:v>
      </x:c>
    </x:row>
    <x:row r="291" ht="25" customHeight="1">
      <x:c r="A291" s="8" t="str">
        <x:v>Aquileia</x:v>
      </x:c>
      <x:c r="B291" s="8" t="str">
        <x:v>Hierapolis</x:v>
      </x:c>
      <x:c r="C291" s="11" t="n">
        <x:v>13870</x:v>
      </x:c>
      <x:c r="D291" s="15" t="n">
        <x:v>109.03517762070426</x:v>
      </x:c>
      <x:c r="E291" s="17" t="n">
        <x:f>C291*D291</x:f>
        <x:v>1512317.9135991682</x:v>
      </x:c>
      <x:c r="F291" s="11" t="n">
        <x:f>F290+C291</x:f>
        <x:v>2287114</x:v>
      </x:c>
      <x:c r="G291" s="23" t="n">
        <x:f>F291/SUM($C$219:$C$325)</x:f>
        <x:v>0.7991213248191148</x:v>
      </x:c>
      <x:c r="H291" s="27" t="n">
        <x:f>IF(G291&gt;=0.9,1,0)</x:f>
        <x:v>0</x:v>
      </x:c>
      <x:c r="I291" s="15" t="n">
        <x:v>198.57197765178228</x:v>
      </x:c>
      <x:c r="J291" s="17" t="n">
        <x:f>IF(ISNUMBER(I291),C291*I291,"n.a.")</x:f>
        <x:v>2754193.33003022</x:v>
      </x:c>
      <x:c r="K291" s="11" t="n">
        <x:f>IF(ISNUMBER(I291),C291,0)</x:f>
        <x:v>13870</x:v>
      </x:c>
    </x:row>
    <x:row r="292" ht="25" customHeight="1">
      <x:c r="A292" s="2" t="str">
        <x:v>Aquileia</x:v>
      </x:c>
      <x:c r="B292" s="2" t="str">
        <x:v>Cuicul</x:v>
      </x:c>
      <x:c r="C292" s="12" t="n">
        <x:v>1157</x:v>
      </x:c>
      <x:c r="D292" s="16" t="n">
        <x:v>109.13424496431014</x:v>
      </x:c>
      <x:c r="E292" s="18" t="n">
        <x:f>C292*D292</x:f>
        <x:v>126268.32142370683</x:v>
      </x:c>
      <x:c r="F292" s="12" t="n">
        <x:f>F291+C292</x:f>
        <x:v>2288271</x:v>
      </x:c>
      <x:c r="G292" s="24" t="n">
        <x:f>F292/SUM($C$219:$C$325)</x:f>
        <x:v>0.799525582487432</x:v>
      </x:c>
      <x:c r="H292" s="28" t="n">
        <x:f>IF(G292&gt;=0.9,1,0)</x:f>
        <x:v>0</x:v>
      </x:c>
      <x:c r="I292" s="16" t="n">
        <x:v>595.7463834785307</x:v>
      </x:c>
      <x:c r="J292" s="18" t="n">
        <x:f>IF(ISNUMBER(I292),C292*I292,"n.a.")</x:f>
        <x:v>689278.56568466</x:v>
      </x:c>
      <x:c r="K292" s="12" t="n">
        <x:f>IF(ISNUMBER(I292),C292,0)</x:f>
        <x:v>1157</x:v>
      </x:c>
    </x:row>
    <x:row r="293" ht="25" customHeight="1">
      <x:c r="A293" s="8" t="str">
        <x:v>Aquileia</x:v>
      </x:c>
      <x:c r="B293" s="8" t="str">
        <x:v>Palmyra</x:v>
      </x:c>
      <x:c r="C293" s="11" t="n">
        <x:v>25091</x:v>
      </x:c>
      <x:c r="D293" s="15" t="n">
        <x:v>109.18063930839655</x:v>
      </x:c>
      <x:c r="E293" s="17" t="n">
        <x:f>C293*D293</x:f>
        <x:v>2739451.420886978</x:v>
      </x:c>
      <x:c r="F293" s="11" t="n">
        <x:f>F292+C293</x:f>
        <x:v>2313362</x:v>
      </x:c>
      <x:c r="G293" s="23" t="n">
        <x:f>F293/SUM($C$219:$C$325)</x:f>
        <x:v>0.8082924184042409</x:v>
      </x:c>
      <x:c r="H293" s="27" t="n">
        <x:f>IF(G293&gt;=0.9,1,0)</x:f>
        <x:v>0</x:v>
      </x:c>
      <x:c r="I293" s="15" t="n">
        <x:v>283.0215412147393</x:v>
      </x:c>
      <x:c r="J293" s="17" t="n">
        <x:f>IF(ISNUMBER(I293),C293*I293,"n.a.")</x:f>
        <x:v>7101293.490619023</x:v>
      </x:c>
      <x:c r="K293" s="11" t="n">
        <x:f>IF(ISNUMBER(I293),C293,0)</x:f>
        <x:v>25091</x:v>
      </x:c>
    </x:row>
    <x:row r="294" ht="25" customHeight="1">
      <x:c r="A294" s="2" t="str">
        <x:v>Aquileia</x:v>
      </x:c>
      <x:c r="B294" s="2" t="str">
        <x:v>Vesunna</x:v>
      </x:c>
      <x:c r="C294" s="12" t="n">
        <x:v>4327</x:v>
      </x:c>
      <x:c r="D294" s="16" t="n">
        <x:v>109.53673856022677</x:v>
      </x:c>
      <x:c r="E294" s="18" t="n">
        <x:f>C294*D294</x:f>
        <x:v>473965.46775010123</x:v>
      </x:c>
      <x:c r="F294" s="12" t="n">
        <x:f>F293+C294</x:f>
        <x:v>2317689</x:v>
      </x:c>
      <x:c r="G294" s="24" t="n">
        <x:f>F294/SUM($C$219:$C$325)</x:f>
        <x:v>0.8098042791914567</x:v>
      </x:c>
      <x:c r="H294" s="28" t="n">
        <x:f>IF(G294&gt;=0.9,1,0)</x:f>
        <x:v>0</x:v>
      </x:c>
      <x:c r="I294" s="16" t="n">
        <x:v>109.53673856022678</x:v>
      </x:c>
      <x:c r="J294" s="18" t="n">
        <x:f>IF(ISNUMBER(I294),C294*I294,"n.a.")</x:f>
        <x:v>473965.4677501013</x:v>
      </x:c>
      <x:c r="K294" s="12" t="n">
        <x:f>IF(ISNUMBER(I294),C294,0)</x:f>
        <x:v>4327</x:v>
      </x:c>
    </x:row>
    <x:row r="295" ht="25" customHeight="1">
      <x:c r="A295" s="8" t="str">
        <x:v>Aquileia</x:v>
      </x:c>
      <x:c r="B295" s="8" t="str">
        <x:v>Antiphellus</x:v>
      </x:c>
      <x:c r="C295" s="11" t="n">
        <x:v>458</x:v>
      </x:c>
      <x:c r="D295" s="15" t="n">
        <x:v>110.37332792854613</x:v>
      </x:c>
      <x:c r="E295" s="17" t="n">
        <x:f>C295*D295</x:f>
        <x:v>50550.984191274125</x:v>
      </x:c>
      <x:c r="F295" s="11" t="n">
        <x:f>F294+C295</x:f>
        <x:v>2318147</x:v>
      </x:c>
      <x:c r="G295" s="23" t="n">
        <x:f>F295/SUM($C$219:$C$325)</x:f>
        <x:v>0.8099643051310326</x:v>
      </x:c>
      <x:c r="H295" s="27" t="n">
        <x:f>IF(G295&gt;=0.9,1,0)</x:f>
        <x:v>0</x:v>
      </x:c>
      <x:c r="I295" s="15" t="n">
        <x:v>228.042171410022</x:v>
      </x:c>
      <x:c r="J295" s="17" t="n">
        <x:f>IF(ISNUMBER(I295),C295*I295,"n.a.")</x:f>
        <x:v>104443.31450579008</x:v>
      </x:c>
      <x:c r="K295" s="11" t="n">
        <x:f>IF(ISNUMBER(I295),C295,0)</x:f>
        <x:v>458</x:v>
      </x:c>
    </x:row>
    <x:row r="296" ht="25" customHeight="1">
      <x:c r="A296" s="2" t="str">
        <x:v>Aquileia</x:v>
      </x:c>
      <x:c r="B296" s="2" t="str">
        <x:v>Oescus</x:v>
      </x:c>
      <x:c r="C296" s="12" t="n">
        <x:v>4291</x:v>
      </x:c>
      <x:c r="D296" s="16" t="n">
        <x:v>110.87787491078383</x:v>
      </x:c>
      <x:c r="E296" s="18" t="n">
        <x:f>C296*D296</x:f>
        <x:v>475776.9612421734</x:v>
      </x:c>
      <x:c r="F296" s="12" t="n">
        <x:f>F295+C296</x:f>
        <x:v>2322438</x:v>
      </x:c>
      <x:c r="G296" s="24" t="n">
        <x:f>F296/SUM($C$219:$C$325)</x:f>
        <x:v>0.8114635874601158</x:v>
      </x:c>
      <x:c r="H296" s="28" t="n">
        <x:f>IF(G296&gt;=0.9,1,0)</x:f>
        <x:v>0</x:v>
      </x:c>
      <x:c r="I296" s="16" t="n">
        <x:v>110.87787491078383</x:v>
      </x:c>
      <x:c r="J296" s="18" t="n">
        <x:f>IF(ISNUMBER(I296),C296*I296,"n.a.")</x:f>
        <x:v>475776.9612421734</x:v>
      </x:c>
      <x:c r="K296" s="12" t="n">
        <x:f>IF(ISNUMBER(I296),C296,0)</x:f>
        <x:v>4291</x:v>
      </x:c>
    </x:row>
    <x:row r="297" ht="25" customHeight="1">
      <x:c r="A297" s="8" t="str">
        <x:v>Aquileia</x:v>
      </x:c>
      <x:c r="B297" s="8" t="str">
        <x:v>Xanthus</x:v>
      </x:c>
      <x:c r="C297" s="11" t="n">
        <x:v>3085</x:v>
      </x:c>
      <x:c r="D297" s="15" t="n">
        <x:v>110.94956666664979</x:v>
      </x:c>
      <x:c r="E297" s="17" t="n">
        <x:f>C297*D297</x:f>
        <x:v>342279.4131666146</x:v>
      </x:c>
      <x:c r="F297" s="11" t="n">
        <x:f>F296+C297</x:f>
        <x:v>2325523</x:v>
      </x:c>
      <x:c r="G297" s="23" t="n">
        <x:f>F297/SUM($C$219:$C$325)</x:f>
        <x:v>0.8125414914417568</x:v>
      </x:c>
      <x:c r="H297" s="27" t="n">
        <x:f>IF(G297&gt;=0.9,1,0)</x:f>
        <x:v>0</x:v>
      </x:c>
      <x:c r="I297" s="15" t="n">
        <x:v>221.9652689538615</x:v>
      </x:c>
      <x:c r="J297" s="17" t="n">
        <x:f>IF(ISNUMBER(I297),C297*I297,"n.a.")</x:f>
        <x:v>684762.8547226627</x:v>
      </x:c>
      <x:c r="K297" s="11" t="n">
        <x:f>IF(ISNUMBER(I297),C297,0)</x:f>
        <x:v>3085</x:v>
      </x:c>
    </x:row>
    <x:row r="298" ht="25" customHeight="1">
      <x:c r="A298" s="2" t="str">
        <x:v>Aquileia</x:v>
      </x:c>
      <x:c r="B298" s="2" t="str">
        <x:v>Aphrodisias</x:v>
      </x:c>
      <x:c r="C298" s="12" t="n">
        <x:v>15580</x:v>
      </x:c>
      <x:c r="D298" s="16" t="n">
        <x:v>111.05595886819702</x:v>
      </x:c>
      <x:c r="E298" s="18" t="n">
        <x:f>C298*D298</x:f>
        <x:v>1730251.8391665097</x:v>
      </x:c>
      <x:c r="F298" s="12" t="n">
        <x:f>F297+C298</x:f>
        <x:v>2341103</x:v>
      </x:c>
      <x:c r="G298" s="24" t="n">
        <x:f>F298/SUM($C$219:$C$325)</x:f>
        <x:v>0.8179851686002552</x:v>
      </x:c>
      <x:c r="H298" s="28" t="n">
        <x:f>IF(G298&gt;=0.9,1,0)</x:f>
        <x:v>0</x:v>
      </x:c>
      <x:c r="I298" s="16" t="n">
        <x:v>202.26358136685153</x:v>
      </x:c>
      <x:c r="J298" s="18" t="n">
        <x:f>IF(ISNUMBER(I298),C298*I298,"n.a.")</x:f>
        <x:v>3151266.5976955467</x:v>
      </x:c>
      <x:c r="K298" s="12" t="n">
        <x:f>IF(ISNUMBER(I298),C298,0)</x:f>
        <x:v>15580</x:v>
      </x:c>
    </x:row>
    <x:row r="299" ht="25" customHeight="1">
      <x:c r="A299" s="8" t="str">
        <x:v>Aquileia</x:v>
      </x:c>
      <x:c r="B299" s="8" t="str">
        <x:v>Augusta Ambianorum</x:v>
      </x:c>
      <x:c r="C299" s="11" t="n">
        <x:v>38476</x:v>
      </x:c>
      <x:c r="D299" s="15" t="n">
        <x:v>114.15463321801947</x:v>
      </x:c>
      <x:c r="E299" s="17" t="n">
        <x:f>C299*D299</x:f>
        <x:v>4392213.667696517</x:v>
      </x:c>
      <x:c r="F299" s="11" t="n">
        <x:f>F298+C299</x:f>
        <x:v>2379579</x:v>
      </x:c>
      <x:c r="G299" s="23" t="n">
        <x:f>F299/SUM($C$219:$C$325)</x:f>
        <x:v>0.8314287451310884</x:v>
      </x:c>
      <x:c r="H299" s="27" t="n">
        <x:f>IF(G299&gt;=0.9,1,0)</x:f>
        <x:v>0</x:v>
      </x:c>
      <x:c r="I299" s="15" t="n">
        <x:v>114.15463321801948</x:v>
      </x:c>
      <x:c r="J299" s="17" t="n">
        <x:f>IF(ISNUMBER(I299),C299*I299,"n.a.")</x:f>
        <x:v>4392213.667696518</x:v>
      </x:c>
      <x:c r="K299" s="11" t="n">
        <x:f>IF(ISNUMBER(I299),C299,0)</x:f>
        <x:v>38476</x:v>
      </x:c>
    </x:row>
    <x:row r="300" ht="25" customHeight="1">
      <x:c r="A300" s="2" t="str">
        <x:v>Aquileia</x:v>
      </x:c>
      <x:c r="B300" s="2" t="str">
        <x:v>Lugdunum Convenarum</x:v>
      </x:c>
      <x:c r="C300" s="12" t="n">
        <x:v>7582</x:v>
      </x:c>
      <x:c r="D300" s="16" t="n">
        <x:v>114.3202398771519</x:v>
      </x:c>
      <x:c r="E300" s="18" t="n">
        <x:f>C300*D300</x:f>
        <x:v>866776.0587485657</x:v>
      </x:c>
      <x:c r="F300" s="12" t="n">
        <x:f>F299+C300</x:f>
        <x:v>2387161</x:v>
      </x:c>
      <x:c r="G300" s="24" t="n">
        <x:f>F300/SUM($C$219:$C$325)</x:f>
        <x:v>0.8340779081744604</x:v>
      </x:c>
      <x:c r="H300" s="28" t="n">
        <x:f>IF(G300&gt;=0.9,1,0)</x:f>
        <x:v>0</x:v>
      </x:c>
      <x:c r="I300" s="16" t="n">
        <x:v>114.3202398771519</x:v>
      </x:c>
      <x:c r="J300" s="18" t="n">
        <x:f>IF(ISNUMBER(I300),C300*I300,"n.a.")</x:f>
        <x:v>866776.0587485657</x:v>
      </x:c>
      <x:c r="K300" s="12" t="n">
        <x:f>IF(ISNUMBER(I300),C300,0)</x:f>
        <x:v>7582</x:v>
      </x:c>
    </x:row>
    <x:row r="301" ht="25" customHeight="1">
      <x:c r="A301" s="8" t="str">
        <x:v>Aquileia</x:v>
      </x:c>
      <x:c r="B301" s="8" t="str">
        <x:v>Baetulo</x:v>
      </x:c>
      <x:c r="C301" s="11" t="n">
        <x:v>1157</x:v>
      </x:c>
      <x:c r="D301" s="15" t="n">
        <x:v>115.71431074828406</x:v>
      </x:c>
      <x:c r="E301" s="17" t="n">
        <x:f>C301*D301</x:f>
        <x:v>133881.45753576467</x:v>
      </x:c>
      <x:c r="F301" s="11" t="n">
        <x:f>F300+C301</x:f>
        <x:v>2388318</x:v>
      </x:c>
      <x:c r="G301" s="23" t="n">
        <x:f>F301/SUM($C$219:$C$325)</x:f>
        <x:v>0.8344821658427777</x:v>
      </x:c>
      <x:c r="H301" s="27" t="n">
        <x:f>IF(G301&gt;=0.9,1,0)</x:f>
        <x:v>0</x:v>
      </x:c>
      <x:c r="I301" s="15" t="n">
        <x:v>115.71431074828408</x:v>
      </x:c>
      <x:c r="J301" s="17" t="n">
        <x:f>IF(ISNUMBER(I301),C301*I301,"n.a.")</x:f>
        <x:v>133881.45753576467</x:v>
      </x:c>
      <x:c r="K301" s="11" t="n">
        <x:f>IF(ISNUMBER(I301),C301,0)</x:f>
        <x:v>1157</x:v>
      </x:c>
    </x:row>
    <x:row r="302" ht="25" customHeight="1">
      <x:c r="A302" s="2" t="str">
        <x:v>Aquileia</x:v>
      </x:c>
      <x:c r="B302" s="2" t="str">
        <x:v>Nysa</x:v>
      </x:c>
      <x:c r="C302" s="12" t="n">
        <x:v>6567</x:v>
      </x:c>
      <x:c r="D302" s="16" t="n">
        <x:v>116.62557623153334</x:v>
      </x:c>
      <x:c r="E302" s="18" t="n">
        <x:f>C302*D302</x:f>
        <x:v>765880.1591124794</x:v>
      </x:c>
      <x:c r="F302" s="12" t="n">
        <x:f>F301+C302</x:f>
        <x:v>2394885</x:v>
      </x:c>
      <x:c r="G302" s="24" t="n">
        <x:f>F302/SUM($C$219:$C$325)</x:f>
        <x:v>0.8367766862471332</x:v>
      </x:c>
      <x:c r="H302" s="28" t="n">
        <x:f>IF(G302&gt;=0.9,1,0)</x:f>
        <x:v>0</x:v>
      </x:c>
      <x:c r="I302" s="16" t="n">
        <x:v>196.25562146270826</x:v>
      </x:c>
      <x:c r="J302" s="18" t="n">
        <x:f>IF(ISNUMBER(I302),C302*I302,"n.a.")</x:f>
        <x:v>1288810.6661456053</x:v>
      </x:c>
      <x:c r="K302" s="12" t="n">
        <x:f>IF(ISNUMBER(I302),C302,0)</x:f>
        <x:v>6567</x:v>
      </x:c>
    </x:row>
    <x:row r="303" ht="40" customHeight="1">
      <x:c r="A303" s="8" t="str">
        <x:v>Aquileia</x:v>
      </x:c>
      <x:c r="B303" s="20" t="str">
        <x:v>Noviodunum (Gallia Lugdunensis)</x:v>
      </x:c>
      <x:c r="C303" s="11" t="n">
        <x:v>3590</x:v>
      </x:c>
      <x:c r="D303" s="15" t="n">
        <x:v>119.45072490320682</x:v>
      </x:c>
      <x:c r="E303" s="17" t="n">
        <x:f>C303*D303</x:f>
        <x:v>428828.1024025125</x:v>
      </x:c>
      <x:c r="F303" s="11" t="n">
        <x:f>F302+C303</x:f>
        <x:v>2398475</x:v>
      </x:c>
      <x:c r="G303" s="23" t="n">
        <x:f>F303/SUM($C$219:$C$325)</x:f>
        <x:v>0.8380310380442454</x:v>
      </x:c>
      <x:c r="H303" s="27" t="n">
        <x:f>IF(G303&gt;=0.9,1,0)</x:f>
        <x:v>0</x:v>
      </x:c>
      <x:c r="I303" s="15" t="n">
        <x:v>119.45072490320682</x:v>
      </x:c>
      <x:c r="J303" s="17" t="n">
        <x:f>IF(ISNUMBER(I303),C303*I303,"n.a.")</x:f>
        <x:v>428828.1024025125</x:v>
      </x:c>
      <x:c r="K303" s="11" t="n">
        <x:f>IF(ISNUMBER(I303),C303,0)</x:f>
        <x:v>3590</x:v>
      </x:c>
    </x:row>
    <x:row r="304" ht="25" customHeight="1">
      <x:c r="A304" s="2" t="str">
        <x:v>Aquileia</x:v>
      </x:c>
      <x:c r="B304" s="2" t="str">
        <x:v>Burdigala</x:v>
      </x:c>
      <x:c r="C304" s="12" t="n">
        <x:v>16187</x:v>
      </x:c>
      <x:c r="D304" s="16" t="n">
        <x:v>119.80629108208582</x:v>
      </x:c>
      <x:c r="E304" s="18" t="n">
        <x:f>C304*D304</x:f>
        <x:v>1939304.4337457232</x:v>
      </x:c>
      <x:c r="F304" s="12" t="n">
        <x:f>F303+C304</x:f>
        <x:v>2414662</x:v>
      </x:c>
      <x:c r="G304" s="24" t="n">
        <x:f>F304/SUM($C$219:$C$325)</x:f>
        <x:v>0.843686801982924</x:v>
      </x:c>
      <x:c r="H304" s="28" t="n">
        <x:f>IF(G304&gt;=0.9,1,0)</x:f>
        <x:v>0</x:v>
      </x:c>
      <x:c r="I304" s="16" t="n">
        <x:v>119.80629108208583</x:v>
      </x:c>
      <x:c r="J304" s="18" t="n">
        <x:f>IF(ISNUMBER(I304),C304*I304,"n.a.")</x:f>
        <x:v>1939304.4337457235</x:v>
      </x:c>
      <x:c r="K304" s="12" t="n">
        <x:f>IF(ISNUMBER(I304),C304,0)</x:f>
        <x:v>16187</x:v>
      </x:c>
    </x:row>
    <x:row r="305" ht="25" customHeight="1">
      <x:c r="A305" s="8" t="str">
        <x:v>Aquileia</x:v>
      </x:c>
      <x:c r="B305" s="8" t="str">
        <x:v>Nicaea</x:v>
      </x:c>
      <x:c r="C305" s="11" t="n">
        <x:v>23429</x:v>
      </x:c>
      <x:c r="D305" s="15" t="n">
        <x:v>120.75189772131698</x:v>
      </x:c>
      <x:c r="E305" s="17" t="n">
        <x:f>C305*D305</x:f>
        <x:v>2829096.2117127357</x:v>
      </x:c>
      <x:c r="F305" s="11" t="n">
        <x:f>F304+C305</x:f>
        <x:v>2438091</x:v>
      </x:c>
      <x:c r="G305" s="23" t="n">
        <x:f>F305/SUM($C$219:$C$325)</x:f>
        <x:v>0.8518729324159444</x:v>
      </x:c>
      <x:c r="H305" s="27" t="n">
        <x:f>IF(G305&gt;=0.9,1,0)</x:f>
        <x:v>0</x:v>
      </x:c>
      <x:c r="I305" s="15" t="n">
        <x:v>175.93005498303143</x:v>
      </x:c>
      <x:c r="J305" s="17" t="n">
        <x:f>IF(ISNUMBER(I305),C305*I305,"n.a.")</x:f>
        <x:v>4121865.258197443</x:v>
      </x:c>
      <x:c r="K305" s="11" t="n">
        <x:f>IF(ISNUMBER(I305),C305,0)</x:f>
        <x:v>23429</x:v>
      </x:c>
    </x:row>
    <x:row r="306" ht="25" customHeight="1">
      <x:c r="A306" s="2" t="str">
        <x:v>Aquileia</x:v>
      </x:c>
      <x:c r="B306" s="2" t="str">
        <x:v>Alabanda</x:v>
      </x:c>
      <x:c r="C306" s="12" t="n">
        <x:v>11979</x:v>
      </x:c>
      <x:c r="D306" s="16" t="n">
        <x:v>121.69359042213028</x:v>
      </x:c>
      <x:c r="E306" s="18" t="n">
        <x:f>C306*D306</x:f>
        <x:v>1457767.5196666988</x:v>
      </x:c>
      <x:c r="F306" s="12" t="n">
        <x:f>F305+C306</x:f>
        <x:v>2450070</x:v>
      </x:c>
      <x:c r="G306" s="24" t="n">
        <x:f>F306/SUM($C$219:$C$325)</x:f>
        <x:v>0.8560584143595678</x:v>
      </x:c>
      <x:c r="H306" s="28" t="n">
        <x:f>IF(G306&gt;=0.9,1,0)</x:f>
        <x:v>0</x:v>
      </x:c>
      <x:c r="I306" s="16" t="n">
        <x:v>196.83073083666756</x:v>
      </x:c>
      <x:c r="J306" s="18" t="n">
        <x:f>IF(ISNUMBER(I306),C306*I306,"n.a.")</x:f>
        <x:v>2357835.3246924407</x:v>
      </x:c>
      <x:c r="K306" s="12" t="n">
        <x:f>IF(ISNUMBER(I306),C306,0)</x:f>
        <x:v>11979</x:v>
      </x:c>
    </x:row>
    <x:row r="307" ht="25" customHeight="1">
      <x:c r="A307" s="8" t="str">
        <x:v>Aquileia</x:v>
      </x:c>
      <x:c r="B307" s="8" t="str">
        <x:v>Tarraco</x:v>
      </x:c>
      <x:c r="C307" s="11" t="n">
        <x:v>12211</x:v>
      </x:c>
      <x:c r="D307" s="15" t="n">
        <x:v>122.77538265371253</x:v>
      </x:c>
      <x:c r="E307" s="17" t="n">
        <x:f>C307*D307</x:f>
        <x:v>1499210.1975844838</x:v>
      </x:c>
      <x:c r="F307" s="11" t="n">
        <x:f>F306+C307</x:f>
        <x:v>2462281</x:v>
      </x:c>
      <x:c r="G307" s="23" t="n">
        <x:f>F307/SUM($C$219:$C$325)</x:f>
        <x:v>0.8603249574778234</x:v>
      </x:c>
      <x:c r="H307" s="27" t="n">
        <x:f>IF(G307&gt;=0.9,1,0)</x:f>
        <x:v>0</x:v>
      </x:c>
      <x:c r="I307" s="15" t="n">
        <x:v>122.77538265371253</x:v>
      </x:c>
      <x:c r="J307" s="17" t="n">
        <x:f>IF(ISNUMBER(I307),C307*I307,"n.a.")</x:f>
        <x:v>1499210.1975844838</x:v>
      </x:c>
      <x:c r="K307" s="11" t="n">
        <x:f>IF(ISNUMBER(I307),C307,0)</x:f>
        <x:v>12211</x:v>
      </x:c>
    </x:row>
    <x:row r="308" ht="40" customHeight="1">
      <x:c r="A308" s="2" t="str">
        <x:v>Aquileia</x:v>
      </x:c>
      <x:c r="B308" s="19" t="str">
        <x:v>Nicopolis (Moesia Inferior)</x:v>
      </x:c>
      <x:c r="C308" s="12" t="n">
        <x:v>3420</x:v>
      </x:c>
      <x:c r="D308" s="16" t="n">
        <x:v>123.68026591843899</x:v>
      </x:c>
      <x:c r="E308" s="18" t="n">
        <x:f>C308*D308</x:f>
        <x:v>422986.50944106135</x:v>
      </x:c>
      <x:c r="F308" s="12" t="n">
        <x:f>F307+C308</x:f>
        <x:v>2465701</x:v>
      </x:c>
      <x:c r="G308" s="24" t="n">
        <x:f>F308/SUM($C$219:$C$325)</x:f>
        <x:v>0.8615199110004207</x:v>
      </x:c>
      <x:c r="H308" s="28" t="n">
        <x:f>IF(G308&gt;=0.9,1,0)</x:f>
        <x:v>0</x:v>
      </x:c>
      <x:c r="I308" s="16" t="n">
        <x:v>123.68026591843899</x:v>
      </x:c>
      <x:c r="J308" s="18" t="n">
        <x:f>IF(ISNUMBER(I308),C308*I308,"n.a.")</x:f>
        <x:v>422986.50944106135</x:v>
      </x:c>
      <x:c r="K308" s="12" t="n">
        <x:f>IF(ISNUMBER(I308),C308,0)</x:f>
        <x:v>3420</x:v>
      </x:c>
    </x:row>
    <x:row r="309" ht="25" customHeight="1">
      <x:c r="A309" s="8" t="str">
        <x:v>Aquileia</x:v>
      </x:c>
      <x:c r="B309" s="8" t="str">
        <x:v>Ephesus</x:v>
      </x:c>
      <x:c r="C309" s="11" t="n">
        <x:v>71587</x:v>
      </x:c>
      <x:c r="D309" s="15" t="n">
        <x:v>124.08747899213652</x:v>
      </x:c>
      <x:c r="E309" s="17" t="n">
        <x:f>C309*D309</x:f>
        <x:v>8883050.358610077</x:v>
      </x:c>
      <x:c r="F309" s="11" t="n">
        <x:f>F308+C309</x:f>
        <x:v>2537288</x:v>
      </x:c>
      <x:c r="G309" s="23" t="n">
        <x:f>F309/SUM($C$219:$C$325)</x:f>
        <x:v>0.8865325243987148</x:v>
      </x:c>
      <x:c r="H309" s="27" t="n">
        <x:f>IF(G309&gt;=0.9,1,0)</x:f>
        <x:v>0</x:v>
      </x:c>
      <x:c r="I309" s="15" t="n">
        <x:v>188.955057880433</x:v>
      </x:c>
      <x:c r="J309" s="17" t="n">
        <x:f>IF(ISNUMBER(I309),C309*I309,"n.a.")</x:f>
        <x:v>13526725.728486557</x:v>
      </x:c>
      <x:c r="K309" s="11" t="n">
        <x:f>IF(ISNUMBER(I309),C309,0)</x:f>
        <x:v>71587</x:v>
      </x:c>
    </x:row>
    <x:row r="310" ht="25" customHeight="1">
      <x:c r="A310" s="2" t="str">
        <x:v>Aquileia</x:v>
      </x:c>
      <x:c r="B310" s="2" t="str">
        <x:v>Iasus</x:v>
      </x:c>
      <x:c r="C310" s="12" t="n">
        <x:v>4653</x:v>
      </x:c>
      <x:c r="D310" s="16" t="n">
        <x:v>125.96113960835874</x:v>
      </x:c>
      <x:c r="E310" s="18" t="n">
        <x:f>C310*D310</x:f>
        <x:v>586097.1825976932</x:v>
      </x:c>
      <x:c r="F310" s="12" t="n">
        <x:f>F309+C310</x:f>
        <x:v>2541941</x:v>
      </x:c>
      <x:c r="G310" s="24" t="n">
        <x:f>F310/SUM($C$219:$C$325)</x:f>
        <x:v>0.8881582901123536</x:v>
      </x:c>
      <x:c r="H310" s="28" t="n">
        <x:f>IF(G310&gt;=0.9,1,0)</x:f>
        <x:v>0</x:v>
      </x:c>
      <x:c r="I310" s="16" t="n">
        <x:v>201.01664561630633</x:v>
      </x:c>
      <x:c r="J310" s="18" t="n">
        <x:f>IF(ISNUMBER(I310),C310*I310,"n.a.")</x:f>
        <x:v>935330.4520526733</x:v>
      </x:c>
      <x:c r="K310" s="12" t="n">
        <x:f>IF(ISNUMBER(I310),C310,0)</x:f>
        <x:v>4653</x:v>
      </x:c>
    </x:row>
    <x:row r="311" ht="25" customHeight="1">
      <x:c r="A311" s="8" t="str">
        <x:v>Aquileia</x:v>
      </x:c>
      <x:c r="B311" s="8" t="str">
        <x:v>Smyrna</x:v>
      </x:c>
      <x:c r="C311" s="11" t="n">
        <x:v>47672</x:v>
      </x:c>
      <x:c r="D311" s="15" t="n">
        <x:v>126.93198558465089</x:v>
      </x:c>
      <x:c r="E311" s="17" t="n">
        <x:f>C311*D311</x:f>
        <x:v>6051101.616791477</x:v>
      </x:c>
      <x:c r="F311" s="11" t="n">
        <x:f>F310+C311</x:f>
        <x:v>2589613</x:v>
      </x:c>
      <x:c r="G311" s="23" t="n">
        <x:f>F311/SUM($C$219:$C$325)</x:f>
        <x:v>0.9048149638928371</x:v>
      </x:c>
      <x:c r="H311" s="27" t="n">
        <x:f>IF(G311&gt;=0.9,1,0)</x:f>
        <x:v>1</x:v>
      </x:c>
      <x:c r="I311" s="15" t="n">
        <x:v>182.48582158868962</x:v>
      </x:c>
      <x:c r="J311" s="17" t="n">
        <x:f>IF(ISNUMBER(I311),C311*I311,"n.a.")</x:f>
        <x:v>8699464.08677601</x:v>
      </x:c>
      <x:c r="K311" s="11" t="n">
        <x:f>IF(ISNUMBER(I311),C311,0)</x:f>
        <x:v>47672</x:v>
      </x:c>
    </x:row>
    <x:row r="312" ht="25" customHeight="1">
      <x:c r="A312" s="2" t="str">
        <x:v>Aquileia</x:v>
      </x:c>
      <x:c r="B312" s="2" t="str">
        <x:v>Ilium</x:v>
      </x:c>
      <x:c r="C312" s="12" t="n">
        <x:v>3085</x:v>
      </x:c>
      <x:c r="D312" s="16" t="n">
        <x:v>128.86962857049244</x:v>
      </x:c>
      <x:c r="E312" s="18" t="n">
        <x:f>C312*D312</x:f>
        <x:v>397562.8041399692</x:v>
      </x:c>
      <x:c r="F312" s="12" t="n">
        <x:f>F311+C312</x:f>
        <x:v>2592698</x:v>
      </x:c>
      <x:c r="G312" s="24" t="n">
        <x:f>F312/SUM($C$219:$C$325)</x:f>
        <x:v>0.9058928678744782</x:v>
      </x:c>
      <x:c r="H312" s="28" t="n">
        <x:f>IF(G312&gt;=0.9,1,0)</x:f>
        <x:v>1</x:v>
      </x:c>
      <x:c r="I312" s="16" t="n">
        <x:v>157.82109185542828</x:v>
      </x:c>
      <x:c r="J312" s="18" t="n">
        <x:f>IF(ISNUMBER(I312),C312*I312,"n.a.")</x:f>
        <x:v>486878.06837399624</x:v>
      </x:c>
      <x:c r="K312" s="12" t="n">
        <x:f>IF(ISNUMBER(I312),C312,0)</x:f>
        <x:v>3085</x:v>
      </x:c>
    </x:row>
    <x:row r="313" ht="25" customHeight="1">
      <x:c r="A313" s="8" t="str">
        <x:v>Aquileia</x:v>
      </x:c>
      <x:c r="B313" s="8" t="str">
        <x:v>Miletus</x:v>
      </x:c>
      <x:c r="C313" s="11" t="n">
        <x:v>18882</x:v>
      </x:c>
      <x:c r="D313" s="15" t="n">
        <x:v>129.15433268408202</x:v>
      </x:c>
      <x:c r="E313" s="17" t="n">
        <x:f>C313*D313</x:f>
        <x:v>2438692.1097408365</x:v>
      </x:c>
      <x:c r="F313" s="11" t="n">
        <x:f>F312+C313</x:f>
        <x:v>2611580</x:v>
      </x:c>
      <x:c r="G313" s="23" t="n">
        <x:f>F313/SUM($C$219:$C$325)</x:f>
        <x:v>0.912490269165028</x:v>
      </x:c>
      <x:c r="H313" s="27" t="n">
        <x:f>IF(G313&gt;=0.9,1,0)</x:f>
        <x:v>1</x:v>
      </x:c>
      <x:c r="I313" s="15" t="n">
        <x:v>200.1233213180731</x:v>
      </x:c>
      <x:c r="J313" s="17" t="n">
        <x:f>IF(ISNUMBER(I313),C313*I313,"n.a.")</x:f>
        <x:v>3778728.553127856</x:v>
      </x:c>
      <x:c r="K313" s="11" t="n">
        <x:f>IF(ISNUMBER(I313),C313,0)</x:f>
        <x:v>18882</x:v>
      </x:c>
    </x:row>
    <x:row r="314" ht="25" customHeight="1">
      <x:c r="A314" s="2" t="str">
        <x:v>Aquileia</x:v>
      </x:c>
      <x:c r="B314" s="2" t="str">
        <x:v>Pergamum</x:v>
      </x:c>
      <x:c r="C314" s="12" t="n">
        <x:v>56053</x:v>
      </x:c>
      <x:c r="D314" s="16" t="n">
        <x:v>131.578461396864</x:v>
      </x:c>
      <x:c r="E314" s="18" t="n">
        <x:f>C314*D314</x:f>
        <x:v>7375367.496678417</x:v>
      </x:c>
      <x:c r="F314" s="12" t="n">
        <x:f>F313+C314</x:f>
        <x:v>2667633</x:v>
      </x:c>
      <x:c r="G314" s="24" t="n">
        <x:f>F314/SUM($C$219:$C$325)</x:f>
        <x:v>0.9320752778791043</x:v>
      </x:c>
      <x:c r="H314" s="28" t="n">
        <x:f>IF(G314&gt;=0.9,1,0)</x:f>
        <x:v>1</x:v>
      </x:c>
      <x:c r="I314" s="16" t="n">
        <x:v>176.1186742175464</x:v>
      </x:c>
      <x:c r="J314" s="18" t="n">
        <x:f>IF(ISNUMBER(I314),C314*I314,"n.a.")</x:f>
        <x:v>9871980.045916129</x:v>
      </x:c>
      <x:c r="K314" s="12" t="n">
        <x:f>IF(ISNUMBER(I314),C314,0)</x:f>
        <x:v>56053</x:v>
      </x:c>
    </x:row>
    <x:row r="315" ht="25" customHeight="1">
      <x:c r="A315" s="8" t="str">
        <x:v>Aquileia</x:v>
      </x:c>
      <x:c r="B315" s="8" t="str">
        <x:v>Caesaraugusta</x:v>
      </x:c>
      <x:c r="C315" s="11" t="n">
        <x:v>7172</x:v>
      </x:c>
      <x:c r="D315" s="15" t="n">
        <x:v>139.0779495442376</x:v>
      </x:c>
      <x:c r="E315" s="17" t="n">
        <x:f>C315*D315</x:f>
        <x:v>997467.0541312721</x:v>
      </x:c>
      <x:c r="F315" s="11" t="n">
        <x:f>F314+C315</x:f>
        <x:v>2674805</x:v>
      </x:c>
      <x:c r="G315" s="23" t="n">
        <x:f>F315/SUM($C$219:$C$325)</x:f>
        <x:v>0.9345811862604104</x:v>
      </x:c>
      <x:c r="H315" s="27" t="n">
        <x:f>IF(G315&gt;=0.9,1,0)</x:f>
        <x:v>1</x:v>
      </x:c>
      <x:c r="I315" s="15" t="n">
        <x:v>139.0779495442376</x:v>
      </x:c>
      <x:c r="J315" s="17" t="n">
        <x:f>IF(ISNUMBER(I315),C315*I315,"n.a.")</x:f>
        <x:v>997467.0541312721</x:v>
      </x:c>
      <x:c r="K315" s="11" t="n">
        <x:f>IF(ISNUMBER(I315),C315,0)</x:f>
        <x:v>7172</x:v>
      </x:c>
    </x:row>
    <x:row r="316" ht="25" customHeight="1">
      <x:c r="A316" s="2" t="str">
        <x:v>Aquileia</x:v>
      </x:c>
      <x:c r="B316" s="2" t="str">
        <x:v>Athenae</x:v>
      </x:c>
      <x:c r="C316" s="12" t="n">
        <x:v>58114</x:v>
      </x:c>
      <x:c r="D316" s="16" t="n">
        <x:v>145.35191116457432</x:v>
      </x:c>
      <x:c r="E316" s="18" t="n">
        <x:f>C316*D316</x:f>
        <x:v>8446980.965418072</x:v>
      </x:c>
      <x:c r="F316" s="12" t="n">
        <x:f>F315+C316</x:f>
        <x:v>2732919</x:v>
      </x:c>
      <x:c r="G316" s="24" t="n">
        <x:f>F316/SUM($C$219:$C$325)</x:f>
        <x:v>0.9548863117025782</x:v>
      </x:c>
      <x:c r="H316" s="28" t="n">
        <x:f>IF(G316&gt;=0.9,1,0)</x:f>
        <x:v>1</x:v>
      </x:c>
      <x:c r="I316" s="16" t="n">
        <x:v>166.78626981251927</x:v>
      </x:c>
      <x:c r="J316" s="18" t="n">
        <x:f>IF(ISNUMBER(I316),C316*I316,"n.a.")</x:f>
        <x:v>9692617.283884745</x:v>
      </x:c>
      <x:c r="K316" s="12" t="n">
        <x:f>IF(ISNUMBER(I316),C316,0)</x:f>
        <x:v>58114</x:v>
      </x:c>
    </x:row>
    <x:row r="317" ht="25" customHeight="1">
      <x:c r="A317" s="8" t="str">
        <x:v>Aquileia</x:v>
      </x:c>
      <x:c r="B317" s="8" t="str">
        <x:v>Corinthia</x:v>
      </x:c>
      <x:c r="C317" s="11" t="n">
        <x:v>63700</x:v>
      </x:c>
      <x:c r="D317" s="15" t="n">
        <x:v>148.1064754409136</x:v>
      </x:c>
      <x:c r="E317" s="17" t="n">
        <x:f>C317*D317</x:f>
        <x:v>9434382.485586198</x:v>
      </x:c>
      <x:c r="F317" s="11" t="n">
        <x:f>F316+C317</x:f>
        <x:v>2796619</x:v>
      </x:c>
      <x:c r="G317" s="23" t="n">
        <x:f>F317/SUM($C$219:$C$325)</x:f>
        <x:v>0.977143194564988</x:v>
      </x:c>
      <x:c r="H317" s="27" t="n">
        <x:f>IF(G317&gt;=0.9,1,0)</x:f>
        <x:v>1</x:v>
      </x:c>
      <x:c r="I317" s="15" t="n">
        <x:v>169.5408340888586</x:v>
      </x:c>
      <x:c r="J317" s="17" t="n">
        <x:f>IF(ISNUMBER(I317),C317*I317,"n.a.")</x:f>
        <x:v>10799751.131460292</x:v>
      </x:c>
      <x:c r="K317" s="11" t="n">
        <x:f>IF(ISNUMBER(I317),C317,0)</x:f>
        <x:v>63700</x:v>
      </x:c>
    </x:row>
    <x:row r="318" ht="25" customHeight="1">
      <x:c r="A318" s="2" t="str">
        <x:v>Aquileia</x:v>
      </x:c>
      <x:c r="B318" s="2" t="str">
        <x:v>Clunia</x:v>
      </x:c>
      <x:c r="C318" s="12" t="n">
        <x:v>9327</x:v>
      </x:c>
      <x:c r="D318" s="16" t="n">
        <x:v>164.50332602221494</x:v>
      </x:c>
      <x:c r="E318" s="18" t="n">
        <x:f>C318*D318</x:f>
        <x:v>1534322.5218091987</x:v>
      </x:c>
      <x:c r="F318" s="12" t="n">
        <x:f>F317+C318</x:f>
        <x:v>2805946</x:v>
      </x:c>
      <x:c r="G318" s="24" t="n">
        <x:f>F318/SUM($C$219:$C$325)</x:f>
        <x:v>0.9804020634261763</x:v>
      </x:c>
      <x:c r="H318" s="28" t="n">
        <x:f>IF(G318&gt;=0.9,1,0)</x:f>
        <x:v>1</x:v>
      </x:c>
      <x:c r="I318" s="16" t="n">
        <x:v>164.50332602221494</x:v>
      </x:c>
      <x:c r="J318" s="18" t="n">
        <x:f>IF(ISNUMBER(I318),C318*I318,"n.a.")</x:f>
        <x:v>1534322.5218091987</x:v>
      </x:c>
      <x:c r="K318" s="12" t="n">
        <x:f>IF(ISNUMBER(I318),C318,0)</x:f>
        <x:v>9327</x:v>
      </x:c>
    </x:row>
    <x:row r="319" ht="25" customHeight="1">
      <x:c r="A319" s="8" t="str">
        <x:v>Aquileia</x:v>
      </x:c>
      <x:c r="B319" s="8" t="str">
        <x:v>Carthago Nova</x:v>
      </x:c>
      <x:c r="C319" s="11" t="n">
        <x:v>9498</x:v>
      </x:c>
      <x:c r="D319" s="15" t="n">
        <x:v>165.7922145653562</x:v>
      </x:c>
      <x:c r="E319" s="17" t="n">
        <x:f>C319*D319</x:f>
        <x:v>1574694.4539417531</x:v>
      </x:c>
      <x:c r="F319" s="11" t="n">
        <x:f>F318+C319</x:f>
        <x:v>2815444</x:v>
      </x:c>
      <x:c r="G319" s="23" t="n">
        <x:f>F319/SUM($C$219:$C$325)</x:f>
        <x:v>0.9837206799634945</x:v>
      </x:c>
      <x:c r="H319" s="27" t="n">
        <x:f>IF(G319&gt;=0.9,1,0)</x:f>
        <x:v>1</x:v>
      </x:c>
      <x:c r="I319" s="15" t="n">
        <x:v>165.7922145653562</x:v>
      </x:c>
      <x:c r="J319" s="17" t="n">
        <x:f>IF(ISNUMBER(I319),C319*I319,"n.a.")</x:f>
        <x:v>1574694.4539417531</x:v>
      </x:c>
      <x:c r="K319" s="11" t="n">
        <x:f>IF(ISNUMBER(I319),C319,0)</x:f>
        <x:v>9498</x:v>
      </x:c>
    </x:row>
    <x:row r="320" ht="25" customHeight="1">
      <x:c r="A320" s="2" t="str">
        <x:v>Aquileia</x:v>
      </x:c>
      <x:c r="B320" s="2" t="str">
        <x:v>Segobriga</x:v>
      </x:c>
      <x:c r="C320" s="12" t="n">
        <x:v>1030</x:v>
      </x:c>
      <x:c r="D320" s="16" t="n">
        <x:v>174.08229351933866</x:v>
      </x:c>
      <x:c r="E320" s="18" t="n">
        <x:f>C320*D320</x:f>
        <x:v>179304.76232491882</x:v>
      </x:c>
      <x:c r="F320" s="12" t="n">
        <x:f>F319+C320</x:f>
        <x:v>2816474</x:v>
      </x:c>
      <x:c r="G320" s="24" t="n">
        <x:f>F320/SUM($C$219:$C$325)</x:f>
        <x:v>0.9840805636267329</x:v>
      </x:c>
      <x:c r="H320" s="28" t="n">
        <x:f>IF(G320&gt;=0.9,1,0)</x:f>
        <x:v>1</x:v>
      </x:c>
      <x:c r="I320" s="16" t="n">
        <x:v>174.08229351933866</x:v>
      </x:c>
      <x:c r="J320" s="18" t="n">
        <x:f>IF(ISNUMBER(I320),C320*I320,"n.a.")</x:f>
        <x:v>179304.76232491882</x:v>
      </x:c>
      <x:c r="K320" s="12" t="n">
        <x:f>IF(ISNUMBER(I320),C320,0)</x:f>
        <x:v>1030</x:v>
      </x:c>
    </x:row>
    <x:row r="321" ht="25" customHeight="1">
      <x:c r="A321" s="8" t="str">
        <x:v>Aquileia</x:v>
      </x:c>
      <x:c r="B321" s="8" t="str">
        <x:v>Corduba</x:v>
      </x:c>
      <x:c r="C321" s="11" t="n">
        <x:v>19404</x:v>
      </x:c>
      <x:c r="D321" s="15" t="n">
        <x:v>193.0592351732744</x:v>
      </x:c>
      <x:c r="E321" s="17" t="n">
        <x:f>C321*D321</x:f>
        <x:v>3746121.3993022167</x:v>
      </x:c>
      <x:c r="F321" s="11" t="n">
        <x:f>F320+C321</x:f>
        <x:v>2835878</x:v>
      </x:c>
      <x:c r="G321" s="23" t="n">
        <x:f>F321/SUM($C$219:$C$325)</x:f>
        <x:v>0.9908603525602054</x:v>
      </x:c>
      <x:c r="H321" s="27" t="n">
        <x:f>IF(G321&gt;=0.9,1,0)</x:f>
        <x:v>1</x:v>
      </x:c>
      <x:c r="I321" s="15" t="n">
        <x:v>193.0592351732744</x:v>
      </x:c>
      <x:c r="J321" s="17" t="n">
        <x:f>IF(ISNUMBER(I321),C321*I321,"n.a.")</x:f>
        <x:v>3746121.3993022167</x:v>
      </x:c>
      <x:c r="K321" s="11" t="n">
        <x:f>IF(ISNUMBER(I321),C321,0)</x:f>
        <x:v>19404</x:v>
      </x:c>
    </x:row>
    <x:row r="322" ht="25" customHeight="1">
      <x:c r="A322" s="2" t="str">
        <x:v>Aquileia</x:v>
      </x:c>
      <x:c r="B322" s="2" t="str">
        <x:v>Iluro</x:v>
      </x:c>
      <x:c r="C322" s="12" t="n">
        <x:v>907</x:v>
      </x:c>
      <x:c r="D322" s="16" t="n">
        <x:v>194.5586438466573</x:v>
      </x:c>
      <x:c r="E322" s="18" t="n">
        <x:f>C322*D322</x:f>
        <x:v>176464.6899689182</x:v>
      </x:c>
      <x:c r="F322" s="12" t="n">
        <x:f>F321+C322</x:f>
        <x:v>2836785</x:v>
      </x:c>
      <x:c r="G322" s="24" t="n">
        <x:f>F322/SUM($C$219:$C$325)</x:f>
        <x:v>0.991177259824824</x:v>
      </x:c>
      <x:c r="H322" s="28" t="n">
        <x:f>IF(G322&gt;=0.9,1,0)</x:f>
        <x:v>1</x:v>
      </x:c>
      <x:c r="I322" s="16" t="n">
        <x:v>194.5586438466573</x:v>
      </x:c>
      <x:c r="J322" s="18" t="n">
        <x:f>IF(ISNUMBER(I322),C322*I322,"n.a.")</x:f>
        <x:v>176464.6899689182</x:v>
      </x:c>
      <x:c r="K322" s="12" t="n">
        <x:f>IF(ISNUMBER(I322),C322,0)</x:f>
        <x:v>907</x:v>
      </x:c>
    </x:row>
    <x:row r="323" ht="25" customHeight="1">
      <x:c r="A323" s="8" t="str">
        <x:v>Aquileia</x:v>
      </x:c>
      <x:c r="B323" s="8" t="str">
        <x:v>Augusta Emerita</x:v>
      </x:c>
      <x:c r="C323" s="11" t="n">
        <x:v>14841</x:v>
      </x:c>
      <x:c r="D323" s="15" t="n">
        <x:v>194.81254028205535</x:v>
      </x:c>
      <x:c r="E323" s="17" t="n">
        <x:f>C323*D323</x:f>
        <x:v>2891212.9103259835</x:v>
      </x:c>
      <x:c r="F323" s="11" t="n">
        <x:f>F322+C323</x:f>
        <x:v>2851626</x:v>
      </x:c>
      <x:c r="G323" s="23" t="n">
        <x:f>F323/SUM($C$219:$C$325)</x:f>
        <x:v>0.9963627291899892</x:v>
      </x:c>
      <x:c r="H323" s="27" t="n">
        <x:f>IF(G323&gt;=0.9,1,0)</x:f>
        <x:v>1</x:v>
      </x:c>
      <x:c r="I323" s="15" t="n">
        <x:v>194.81254028205535</x:v>
      </x:c>
      <x:c r="J323" s="17" t="n">
        <x:f>IF(ISNUMBER(I323),C323*I323,"n.a.")</x:f>
        <x:v>2891212.9103259835</x:v>
      </x:c>
      <x:c r="K323" s="11" t="n">
        <x:f>IF(ISNUMBER(I323),C323,0)</x:f>
        <x:v>14841</x:v>
      </x:c>
    </x:row>
    <x:row r="324" ht="25" customHeight="1">
      <x:c r="A324" s="2" t="str">
        <x:v>Aquileia</x:v>
      </x:c>
      <x:c r="B324" s="2" t="str">
        <x:v>Italica</x:v>
      </x:c>
      <x:c r="C324" s="12" t="n">
        <x:v>7582</x:v>
      </x:c>
      <x:c r="D324" s="16" t="n">
        <x:v>203.91158371487745</x:v>
      </x:c>
      <x:c r="E324" s="18" t="n">
        <x:f>C324*D324</x:f>
        <x:v>1546057.6277262007</x:v>
      </x:c>
      <x:c r="F324" s="12" t="n">
        <x:f>F323+C324</x:f>
        <x:v>2859208</x:v>
      </x:c>
      <x:c r="G324" s="24" t="n">
        <x:f>F324/SUM($C$219:$C$325)</x:f>
        <x:v>0.9990118922333612</x:v>
      </x:c>
      <x:c r="H324" s="28" t="n">
        <x:f>IF(G324&gt;=0.9,1,0)</x:f>
        <x:v>1</x:v>
      </x:c>
      <x:c r="I324" s="16" t="n">
        <x:v>203.91158371487745</x:v>
      </x:c>
      <x:c r="J324" s="18" t="n">
        <x:f>IF(ISNUMBER(I324),C324*I324,"n.a.")</x:f>
        <x:v>1546057.6277262007</x:v>
      </x:c>
      <x:c r="K324" s="12" t="n">
        <x:f>IF(ISNUMBER(I324),C324,0)</x:f>
        <x:v>7582</x:v>
      </x:c>
    </x:row>
    <x:row r="325" ht="25" customHeight="1">
      <x:c r="A325" s="8" t="str">
        <x:v>Aquileia</x:v>
      </x:c>
      <x:c r="B325" s="8" t="str">
        <x:v>Conimbriga</x:v>
      </x:c>
      <x:c r="C325" s="11" t="n">
        <x:v>2828</x:v>
      </x:c>
      <x:c r="D325" s="15" t="n">
        <x:v>210.5868993350833</x:v>
      </x:c>
      <x:c r="E325" s="17" t="n">
        <x:f>C325*D325</x:f>
        <x:v>595539.7513196156</x:v>
      </x:c>
      <x:c r="F325" s="11" t="n">
        <x:f>F324+C325</x:f>
        <x:v>2862036</x:v>
      </x:c>
      <x:c r="G325" s="23" t="n">
        <x:f>F325/SUM($C$219:$C$325)</x:f>
        <x:v>1</x:v>
      </x:c>
      <x:c r="H325" s="27" t="n">
        <x:f>IF(G325&gt;=0.9,1,0)</x:f>
        <x:v>1</x:v>
      </x:c>
      <x:c r="I325" s="15" t="n">
        <x:v>210.58689933508327</x:v>
      </x:c>
      <x:c r="J325" s="17" t="n">
        <x:f>IF(ISNUMBER(I325),C325*I325,"n.a.")</x:f>
        <x:v>595539.7513196155</x:v>
      </x:c>
      <x:c r="K325" s="11" t="n">
        <x:f>IF(ISNUMBER(I325),C325,0)</x:f>
        <x:v>2828</x:v>
      </x:c>
    </x:row>
    <x:row r="326" ht="25" customHeight="1">
      <x:c r="A326" s="2" t="str">
        <x:v>Ostia</x:v>
      </x:c>
      <x:c r="B326" s="2" t="str">
        <x:v>Ostia</x:v>
      </x:c>
      <x:c r="C326" s="12" t="n">
        <x:v>35017</x:v>
      </x:c>
      <x:c r="D326" s="16" t="n">
        <x:v>0</x:v>
      </x:c>
      <x:c r="E326" s="18" t="n">
        <x:f>C326*D326</x:f>
        <x:v>0</x:v>
      </x:c>
      <x:c r="F326" s="12" t="n">
        <x:f>C326</x:f>
        <x:v>35017</x:v>
      </x:c>
      <x:c r="G326" s="24" t="n">
        <x:f>F326/SUM($C$326:$C$432)</x:f>
        <x:v>0.01223499634525911</x:v>
      </x:c>
      <x:c r="H326" s="28" t="n">
        <x:f>IF(G326&gt;=0.9,1,0)</x:f>
        <x:v>0</x:v>
      </x:c>
      <x:c r="I326" s="16" t="n">
        <x:v>0</x:v>
      </x:c>
      <x:c r="J326" s="18" t="n">
        <x:f>IF(ISNUMBER(I326),C326*I326,"n.a.")</x:f>
        <x:v>0</x:v>
      </x:c>
      <x:c r="K326" s="12" t="n">
        <x:f>IF(ISNUMBER(I326),C326,0)</x:f>
        <x:v>35017</x:v>
      </x:c>
    </x:row>
    <x:row r="327" ht="25" customHeight="1">
      <x:c r="A327" s="8" t="str">
        <x:v>Ostia</x:v>
      </x:c>
      <x:c r="B327" s="8" t="str">
        <x:v>Roma</x:v>
      </x:c>
      <x:c r="C327" s="11" t="n">
        <x:v>923406</x:v>
      </x:c>
      <x:c r="D327" s="15" t="n">
        <x:v>2.1009612760103136</x:v>
      </x:c>
      <x:c r="E327" s="17" t="n">
        <x:f>C327*D327</x:f>
        <x:v>1940040.2480355797</x:v>
      </x:c>
      <x:c r="F327" s="11" t="n">
        <x:f>F326+C327</x:f>
        <x:v>958423</x:v>
      </x:c>
      <x:c r="G327" s="23" t="n">
        <x:f>F327/SUM($C$326:$C$432)</x:f>
        <x:v>0.33487454385619186</x:v>
      </x:c>
      <x:c r="H327" s="27" t="n">
        <x:f>IF(G327&gt;=0.9,1,0)</x:f>
        <x:v>0</x:v>
      </x:c>
      <x:c r="I327" s="15" t="n">
        <x:v>2.1009612760103136</x:v>
      </x:c>
      <x:c r="J327" s="17" t="n">
        <x:f>IF(ISNUMBER(I327),C327*I327,"n.a.")</x:f>
        <x:v>1940040.2480355797</x:v>
      </x:c>
      <x:c r="K327" s="11" t="n">
        <x:f>IF(ISNUMBER(I327),C327,0)</x:f>
        <x:v>923406</x:v>
      </x:c>
    </x:row>
    <x:row r="328" ht="25" customHeight="1">
      <x:c r="A328" s="2" t="str">
        <x:v>Ostia</x:v>
      </x:c>
      <x:c r="B328" s="2" t="str">
        <x:v>Praeneste</x:v>
      </x:c>
      <x:c r="C328" s="12" t="n">
        <x:v>6567</x:v>
      </x:c>
      <x:c r="D328" s="16" t="n">
        <x:v>5.105930140284783</x:v>
      </x:c>
      <x:c r="E328" s="18" t="n">
        <x:f>C328*D328</x:f>
        <x:v>33530.64323125017</x:v>
      </x:c>
      <x:c r="F328" s="12" t="n">
        <x:f>F327+C328</x:f>
        <x:v>964990</x:v>
      </x:c>
      <x:c r="G328" s="24" t="n">
        <x:f>F328/SUM($C$326:$C$432)</x:f>
        <x:v>0.3371690642605474</x:v>
      </x:c>
      <x:c r="H328" s="28" t="n">
        <x:f>IF(G328&gt;=0.9,1,0)</x:f>
        <x:v>0</x:v>
      </x:c>
      <x:c r="I328" s="16" t="n">
        <x:v>5.105930140284783</x:v>
      </x:c>
      <x:c r="J328" s="18" t="n">
        <x:f>IF(ISNUMBER(I328),C328*I328,"n.a.")</x:f>
        <x:v>33530.64323125017</x:v>
      </x:c>
      <x:c r="K328" s="12" t="n">
        <x:f>IF(ISNUMBER(I328),C328,0)</x:f>
        <x:v>6567</x:v>
      </x:c>
    </x:row>
    <x:row r="329" ht="25" customHeight="1">
      <x:c r="A329" s="8" t="str">
        <x:v>Ostia</x:v>
      </x:c>
      <x:c r="B329" s="8" t="str">
        <x:v>Carthago</x:v>
      </x:c>
      <x:c r="C329" s="11" t="n">
        <x:v>102170</x:v>
      </x:c>
      <x:c r="D329" s="15" t="n">
        <x:v>7.867453557035685</x:v>
      </x:c>
      <x:c r="E329" s="17" t="n">
        <x:f>C329*D329</x:f>
        <x:v>803817.729922336</x:v>
      </x:c>
      <x:c r="F329" s="11" t="n">
        <x:f>F328+C329</x:f>
        <x:v>1067160</x:v>
      </x:c>
      <x:c r="G329" s="23" t="n">
        <x:f>F329/SUM($C$326:$C$432)</x:f>
        <x:v>0.37286742724410177</x:v>
      </x:c>
      <x:c r="H329" s="27" t="n">
        <x:f>IF(G329&gt;=0.9,1,0)</x:f>
        <x:v>0</x:v>
      </x:c>
      <x:c r="I329" s="15" t="n">
        <x:v>632.8696496945937</x:v>
      </x:c>
      <x:c r="J329" s="17" t="n">
        <x:f>IF(ISNUMBER(I329),C329*I329,"n.a.")</x:f>
        <x:v>64660292.10929664</x:v>
      </x:c>
      <x:c r="K329" s="11" t="n">
        <x:f>IF(ISNUMBER(I329),C329,0)</x:f>
        <x:v>102170</x:v>
      </x:c>
    </x:row>
    <x:row r="330" ht="25" customHeight="1">
      <x:c r="A330" s="2" t="str">
        <x:v>Ostia</x:v>
      </x:c>
      <x:c r="B330" s="2" t="str">
        <x:v>Alba Fucentia</x:v>
      </x:c>
      <x:c r="C330" s="12" t="n">
        <x:v>4471</x:v>
      </x:c>
      <x:c r="D330" s="16" t="n">
        <x:v>12.024842216189723</x:v>
      </x:c>
      <x:c r="E330" s="18" t="n">
        <x:f>C330*D330</x:f>
        <x:v>53763.06954858425</x:v>
      </x:c>
      <x:c r="F330" s="12" t="n">
        <x:f>F329+C330</x:f>
        <x:v>1071631</x:v>
      </x:c>
      <x:c r="G330" s="24" t="n">
        <x:f>F330/SUM($C$326:$C$432)</x:f>
        <x:v>0.374429601863848</x:v>
      </x:c>
      <x:c r="H330" s="28" t="n">
        <x:f>IF(G330&gt;=0.9,1,0)</x:f>
        <x:v>0</x:v>
      </x:c>
      <x:c r="I330" s="16" t="n">
        <x:v>12.024842216189723</x:v>
      </x:c>
      <x:c r="J330" s="18" t="n">
        <x:f>IF(ISNUMBER(I330),C330*I330,"n.a.")</x:f>
        <x:v>53763.06954858425</x:v>
      </x:c>
      <x:c r="K330" s="12" t="n">
        <x:f>IF(ISNUMBER(I330),C330,0)</x:f>
        <x:v>4471</x:v>
      </x:c>
    </x:row>
    <x:row r="331" ht="25" customHeight="1">
      <x:c r="A331" s="8" t="str">
        <x:v>Ostia</x:v>
      </x:c>
      <x:c r="B331" s="8" t="str">
        <x:v>Thuburbo Maius</x:v>
      </x:c>
      <x:c r="C331" s="11" t="n">
        <x:v>3085</x:v>
      </x:c>
      <x:c r="D331" s="15" t="n">
        <x:v>14.410602116455445</x:v>
      </x:c>
      <x:c r="E331" s="17" t="n">
        <x:f>C331*D331</x:f>
        <x:v>44456.70752926505</x:v>
      </x:c>
      <x:c r="F331" s="11" t="n">
        <x:f>F330+C331</x:f>
        <x:v>1074716</x:v>
      </x:c>
      <x:c r="G331" s="23" t="n">
        <x:f>F331/SUM($C$326:$C$432)</x:f>
        <x:v>0.37550750584548903</x:v>
      </x:c>
      <x:c r="H331" s="27" t="n">
        <x:f>IF(G331&gt;=0.9,1,0)</x:f>
        <x:v>0</x:v>
      </x:c>
      <x:c r="I331" s="15" t="n">
        <x:v>627.8025647290381</x:v>
      </x:c>
      <x:c r="J331" s="17" t="n">
        <x:f>IF(ISNUMBER(I331),C331*I331,"n.a.")</x:f>
        <x:v>1936770.9121890825</x:v>
      </x:c>
      <x:c r="K331" s="11" t="n">
        <x:f>IF(ISNUMBER(I331),C331,0)</x:f>
        <x:v>3085</x:v>
      </x:c>
    </x:row>
    <x:row r="332" ht="25" customHeight="1">
      <x:c r="A332" s="2" t="str">
        <x:v>Ostia</x:v>
      </x:c>
      <x:c r="B332" s="2" t="str">
        <x:v>Tyndaris</x:v>
      </x:c>
      <x:c r="C332" s="12" t="n">
        <x:v>3937</x:v>
      </x:c>
      <x:c r="D332" s="16" t="n">
        <x:v>14.559692490462412</x:v>
      </x:c>
      <x:c r="E332" s="18" t="n">
        <x:f>C332*D332</x:f>
        <x:v>57321.50933495052</x:v>
      </x:c>
      <x:c r="F332" s="12" t="n">
        <x:f>F331+C332</x:f>
        <x:v>1078653</x:v>
      </x:c>
      <x:c r="G332" s="24" t="n">
        <x:f>F332/SUM($C$326:$C$432)</x:f>
        <x:v>0.37688310000293496</x:v>
      </x:c>
      <x:c r="H332" s="28" t="n">
        <x:f>IF(G332&gt;=0.9,1,0)</x:f>
        <x:v>0</x:v>
      </x:c>
      <x:c r="I332" s="16" t="str">
        <x:v>n.a.</x:v>
      </x:c>
      <x:c r="J332" s="18" t="str">
        <x:f>IF(ISNUMBER(I332),C332*I332,"n.a.")</x:f>
        <x:v>n.a.</x:v>
      </x:c>
      <x:c r="K332" s="12" t="n">
        <x:f>IF(ISNUMBER(I332),C332,0)</x:f>
        <x:v>0</x:v>
      </x:c>
    </x:row>
    <x:row r="333" ht="25" customHeight="1">
      <x:c r="A333" s="8" t="str">
        <x:v>Ostia</x:v>
      </x:c>
      <x:c r="B333" s="8" t="str">
        <x:v>Thysdrus</x:v>
      </x:c>
      <x:c r="C333" s="11" t="n">
        <x:v>6034</x:v>
      </x:c>
      <x:c r="D333" s="15" t="n">
        <x:v>15.691562588164622</x:v>
      </x:c>
      <x:c r="E333" s="17" t="n">
        <x:f>C333*D333</x:f>
        <x:v>94682.88865698533</x:v>
      </x:c>
      <x:c r="F333" s="11" t="n">
        <x:f>F332+C333</x:f>
        <x:v>1084687</x:v>
      </x:c>
      <x:c r="G333" s="23" t="n">
        <x:f>F333/SUM($C$326:$C$432)</x:f>
        <x:v>0.378991389346605</x:v>
      </x:c>
      <x:c r="H333" s="27" t="n">
        <x:f>IF(G333&gt;=0.9,1,0)</x:f>
        <x:v>0</x:v>
      </x:c>
      <x:c r="I333" s="15" t="n">
        <x:v>616.6954597195763</x:v>
      </x:c>
      <x:c r="J333" s="17" t="n">
        <x:f>IF(ISNUMBER(I333),C333*I333,"n.a.")</x:f>
        <x:v>3721140.4039479233</x:v>
      </x:c>
      <x:c r="K333" s="11" t="n">
        <x:f>IF(ISNUMBER(I333),C333,0)</x:f>
        <x:v>6034</x:v>
      </x:c>
    </x:row>
    <x:row r="334" ht="25" customHeight="1">
      <x:c r="A334" s="2" t="str">
        <x:v>Ostia</x:v>
      </x:c>
      <x:c r="B334" s="2" t="str">
        <x:v>Venafrum</x:v>
      </x:c>
      <x:c r="C334" s="12" t="n">
        <x:v>3469</x:v>
      </x:c>
      <x:c r="D334" s="16" t="n">
        <x:v>16.3596578125041</x:v>
      </x:c>
      <x:c r="E334" s="18" t="n">
        <x:f>C334*D334</x:f>
        <x:v>56751.652951576725</x:v>
      </x:c>
      <x:c r="F334" s="12" t="n">
        <x:f>F333+C334</x:f>
        <x:v>1088156</x:v>
      </x:c>
      <x:c r="G334" s="24" t="n">
        <x:f>F334/SUM($C$326:$C$432)</x:f>
        <x:v>0.3802034635483271</x:v>
      </x:c>
      <x:c r="H334" s="28" t="n">
        <x:f>IF(G334&gt;=0.9,1,0)</x:f>
        <x:v>0</x:v>
      </x:c>
      <x:c r="I334" s="16" t="n">
        <x:v>16.3596578125041</x:v>
      </x:c>
      <x:c r="J334" s="18" t="n">
        <x:f>IF(ISNUMBER(I334),C334*I334,"n.a.")</x:f>
        <x:v>56751.652951576725</x:v>
      </x:c>
      <x:c r="K334" s="12" t="n">
        <x:f>IF(ISNUMBER(I334),C334,0)</x:f>
        <x:v>3469</x:v>
      </x:c>
    </x:row>
    <x:row r="335" ht="25" customHeight="1">
      <x:c r="A335" s="8" t="str">
        <x:v>Ostia</x:v>
      </x:c>
      <x:c r="B335" s="8" t="str">
        <x:v>Thugga</x:v>
      </x:c>
      <x:c r="C335" s="11" t="n">
        <x:v>3085</x:v>
      </x:c>
      <x:c r="D335" s="15" t="n">
        <x:v>19.327461955333668</x:v>
      </x:c>
      <x:c r="E335" s="17" t="n">
        <x:f>C335*D335</x:f>
        <x:v>59625.22013220436</x:v>
      </x:c>
      <x:c r="F335" s="11" t="n">
        <x:f>F334+C335</x:f>
        <x:v>1091241</x:v>
      </x:c>
      <x:c r="G335" s="23" t="n">
        <x:f>F335/SUM($C$326:$C$432)</x:f>
        <x:v>0.38128136752996816</x:v>
      </x:c>
      <x:c r="H335" s="27" t="n">
        <x:f>IF(G335&gt;=0.9,1,0)</x:f>
        <x:v>0</x:v>
      </x:c>
      <x:c r="I335" s="15" t="n">
        <x:v>630.8374505179571</x:v>
      </x:c>
      <x:c r="J335" s="17" t="n">
        <x:f>IF(ISNUMBER(I335),C335*I335,"n.a.")</x:f>
        <x:v>1946133.5348478977</x:v>
      </x:c>
      <x:c r="K335" s="11" t="n">
        <x:f>IF(ISNUMBER(I335),C335,0)</x:f>
        <x:v>3085</x:v>
      </x:c>
    </x:row>
    <x:row r="336" ht="25" customHeight="1">
      <x:c r="A336" s="2" t="str">
        <x:v>Ostia</x:v>
      </x:c>
      <x:c r="B336" s="2" t="str">
        <x:v>Alexandria (Aegyptus)</x:v>
      </x:c>
      <x:c r="C336" s="12" t="n">
        <x:v>410535</x:v>
      </x:c>
      <x:c r="D336" s="16" t="n">
        <x:v>20.105530799132023</x:v>
      </x:c>
      <x:c r="E336" s="18" t="n">
        <x:f>C336*D336</x:f>
        <x:v>8254024.086621665</x:v>
      </x:c>
      <x:c r="F336" s="12" t="n">
        <x:f>F335+C336</x:f>
        <x:v>1501776</x:v>
      </x:c>
      <x:c r="G336" s="24" t="n">
        <x:f>F336/SUM($C$326:$C$432)</x:f>
        <x:v>0.5247229594596294</x:v>
      </x:c>
      <x:c r="H336" s="28" t="n">
        <x:f>IF(G336&gt;=0.9,1,0)</x:f>
        <x:v>0</x:v>
      </x:c>
      <x:c r="I336" s="16" t="n">
        <x:v>409.63881344313734</x:v>
      </x:c>
      <x:c r="J336" s="18" t="n">
        <x:f>IF(ISNUMBER(I336),C336*I336,"n.a.")</x:f>
        <x:v>168171070.2768784</x:v>
      </x:c>
      <x:c r="K336" s="12" t="n">
        <x:f>IF(ISNUMBER(I336),C336,0)</x:f>
        <x:v>410535</x:v>
      </x:c>
    </x:row>
    <x:row r="337" ht="40" customHeight="1">
      <x:c r="A337" s="8" t="str">
        <x:v>Ostia</x:v>
      </x:c>
      <x:c r="B337" s="20" t="str">
        <x:v>Neapolis (Italia (I Latium and Campania))</x:v>
      </x:c>
      <x:c r="C337" s="11" t="n">
        <x:v>15086</x:v>
      </x:c>
      <x:c r="D337" s="15" t="n">
        <x:v>20.638515440583696</x:v>
      </x:c>
      <x:c r="E337" s="17" t="n">
        <x:f>C337*D337</x:f>
        <x:v>311352.64393664565</x:v>
      </x:c>
      <x:c r="F337" s="11" t="n">
        <x:f>F336+C337</x:f>
        <x:v>1516862</x:v>
      </x:c>
      <x:c r="G337" s="23" t="n">
        <x:f>F337/SUM($C$326:$C$432)</x:f>
        <x:v>0.5299940322204193</x:v>
      </x:c>
      <x:c r="H337" s="27" t="n">
        <x:f>IF(G337&gt;=0.9,1,0)</x:f>
        <x:v>0</x:v>
      </x:c>
      <x:c r="I337" s="15" t="n">
        <x:v>20.638515440583696</x:v>
      </x:c>
      <x:c r="J337" s="17" t="n">
        <x:f>IF(ISNUMBER(I337),C337*I337,"n.a.")</x:f>
        <x:v>311352.64393664565</x:v>
      </x:c>
      <x:c r="K337" s="11" t="n">
        <x:f>IF(ISNUMBER(I337),C337,0)</x:f>
        <x:v>15086</x:v>
      </x:c>
    </x:row>
    <x:row r="338" ht="25" customHeight="1">
      <x:c r="A338" s="2" t="str">
        <x:v>Ostia</x:v>
      </x:c>
      <x:c r="B338" s="2" t="str">
        <x:v>Herculaneum</x:v>
      </x:c>
      <x:c r="C338" s="12" t="n">
        <x:v>7401</x:v>
      </x:c>
      <x:c r="D338" s="16" t="n">
        <x:v>21.397837192182767</x:v>
      </x:c>
      <x:c r="E338" s="18" t="n">
        <x:f>C338*D338</x:f>
        <x:v>158365.39305934464</x:v>
      </x:c>
      <x:c r="F338" s="12" t="n">
        <x:f>F337+C338</x:f>
        <x:v>1524263</x:v>
      </x:c>
      <x:c r="G338" s="24" t="n">
        <x:f>F338/SUM($C$326:$C$432)</x:f>
        <x:v>0.5325799535715134</x:v>
      </x:c>
      <x:c r="H338" s="28" t="n">
        <x:f>IF(G338&gt;=0.9,1,0)</x:f>
        <x:v>0</x:v>
      </x:c>
      <x:c r="I338" s="16" t="n">
        <x:v>21.39783719218277</x:v>
      </x:c>
      <x:c r="J338" s="18" t="n">
        <x:f>IF(ISNUMBER(I338),C338*I338,"n.a.")</x:f>
        <x:v>158365.39305934467</x:v>
      </x:c>
      <x:c r="K338" s="12" t="n">
        <x:f>IF(ISNUMBER(I338),C338,0)</x:f>
        <x:v>7401</x:v>
      </x:c>
    </x:row>
    <x:row r="339" ht="25" customHeight="1">
      <x:c r="A339" s="8" t="str">
        <x:v>Ostia</x:v>
      </x:c>
      <x:c r="B339" s="8" t="str">
        <x:v>Asculum</x:v>
      </x:c>
      <x:c r="C339" s="11" t="n">
        <x:v>5589</x:v>
      </x:c>
      <x:c r="D339" s="15" t="n">
        <x:v>21.60144113844356</x:v>
      </x:c>
      <x:c r="E339" s="17" t="n">
        <x:f>C339*D339</x:f>
        <x:v>120730.45452276105</x:v>
      </x:c>
      <x:c r="F339" s="11" t="n">
        <x:f>F338+C339</x:f>
        <x:v>1529852</x:v>
      </x:c>
      <x:c r="G339" s="23" t="n">
        <x:f>F339/SUM($C$326:$C$432)</x:f>
        <x:v>0.5345327591965999</x:v>
      </x:c>
      <x:c r="H339" s="27" t="n">
        <x:f>IF(G339&gt;=0.9,1,0)</x:f>
        <x:v>0</x:v>
      </x:c>
      <x:c r="I339" s="15" t="n">
        <x:v>21.60144113844356</x:v>
      </x:c>
      <x:c r="J339" s="17" t="n">
        <x:f>IF(ISNUMBER(I339),C339*I339,"n.a.")</x:f>
        <x:v>120730.45452276105</x:v>
      </x:c>
      <x:c r="K339" s="11" t="n">
        <x:f>IF(ISNUMBER(I339),C339,0)</x:f>
        <x:v>5589</x:v>
      </x:c>
    </x:row>
    <x:row r="340" ht="25" customHeight="1">
      <x:c r="A340" s="2" t="str">
        <x:v>Ostia</x:v>
      </x:c>
      <x:c r="B340" s="2" t="str">
        <x:v>Pompeii</x:v>
      </x:c>
      <x:c r="C340" s="12" t="n">
        <x:v>9938</x:v>
      </x:c>
      <x:c r="D340" s="16" t="n">
        <x:v>22.521013022519487</x:v>
      </x:c>
      <x:c r="E340" s="18" t="n">
        <x:f>C340*D340</x:f>
        <x:v>223813.82741779866</x:v>
      </x:c>
      <x:c r="F340" s="12" t="n">
        <x:f>F339+C340</x:f>
        <x:v>1539790</x:v>
      </x:c>
      <x:c r="G340" s="24" t="n">
        <x:f>F340/SUM($C$326:$C$432)</x:f>
        <x:v>0.5380051124444277</x:v>
      </x:c>
      <x:c r="H340" s="28" t="n">
        <x:f>IF(G340&gt;=0.9,1,0)</x:f>
        <x:v>0</x:v>
      </x:c>
      <x:c r="I340" s="16" t="n">
        <x:v>22.52101302251949</x:v>
      </x:c>
      <x:c r="J340" s="18" t="n">
        <x:f>IF(ISNUMBER(I340),C340*I340,"n.a.")</x:f>
        <x:v>223813.8274177987</x:v>
      </x:c>
      <x:c r="K340" s="12" t="n">
        <x:f>IF(ISNUMBER(I340),C340,0)</x:f>
        <x:v>9938</x:v>
      </x:c>
    </x:row>
    <x:row r="341" ht="25" customHeight="1">
      <x:c r="A341" s="8" t="str">
        <x:v>Ostia</x:v>
      </x:c>
      <x:c r="B341" s="8" t="str">
        <x:v>Sufetula</x:v>
      </x:c>
      <x:c r="C341" s="11" t="n">
        <x:v>7037</x:v>
      </x:c>
      <x:c r="D341" s="15" t="n">
        <x:v>24.13625136855684</x:v>
      </x:c>
      <x:c r="E341" s="17" t="n">
        <x:f>C341*D341</x:f>
        <x:v>169846.8008805345</x:v>
      </x:c>
      <x:c r="F341" s="11" t="n">
        <x:f>F340+C341</x:f>
        <x:v>1546827</x:v>
      </x:c>
      <x:c r="G341" s="23" t="n">
        <x:f>F341/SUM($C$326:$C$432)</x:f>
        <x:v>0.5404638516077366</x:v>
      </x:c>
      <x:c r="H341" s="27" t="n">
        <x:f>IF(G341&gt;=0.9,1,0)</x:f>
        <x:v>0</x:v>
      </x:c>
      <x:c r="I341" s="15" t="n">
        <x:v>618.2722575206925</x:v>
      </x:c>
      <x:c r="J341" s="17" t="n">
        <x:f>IF(ISNUMBER(I341),C341*I341,"n.a.")</x:f>
        <x:v>4350781.8761731135</x:v>
      </x:c>
      <x:c r="K341" s="11" t="n">
        <x:f>IF(ISNUMBER(I341),C341,0)</x:f>
        <x:v>7037</x:v>
      </x:c>
    </x:row>
    <x:row r="342" ht="25" customHeight="1">
      <x:c r="A342" s="2" t="str">
        <x:v>Ostia</x:v>
      </x:c>
      <x:c r="B342" s="2" t="str">
        <x:v>Surrentum</x:v>
      </x:c>
      <x:c r="C342" s="12" t="n">
        <x:v>2601</x:v>
      </x:c>
      <x:c r="D342" s="16" t="n">
        <x:v>25.397439396627124</x:v>
      </x:c>
      <x:c r="E342" s="18" t="n">
        <x:f>C342*D342</x:f>
        <x:v>66058.73987062715</x:v>
      </x:c>
      <x:c r="F342" s="12" t="n">
        <x:f>F341+C342</x:f>
        <x:v>1549428</x:v>
      </x:c>
      <x:c r="G342" s="24" t="n">
        <x:f>F342/SUM($C$326:$C$432)</x:f>
        <x:v>0.5413726452078171</x:v>
      </x:c>
      <x:c r="H342" s="28" t="n">
        <x:f>IF(G342&gt;=0.9,1,0)</x:f>
        <x:v>0</x:v>
      </x:c>
      <x:c r="I342" s="16" t="n">
        <x:v>25.397439396627124</x:v>
      </x:c>
      <x:c r="J342" s="18" t="n">
        <x:f>IF(ISNUMBER(I342),C342*I342,"n.a.")</x:f>
        <x:v>66058.73987062715</x:v>
      </x:c>
      <x:c r="K342" s="12" t="n">
        <x:f>IF(ISNUMBER(I342),C342,0)</x:f>
        <x:v>2601</x:v>
      </x:c>
    </x:row>
    <x:row r="343" ht="25" customHeight="1">
      <x:c r="A343" s="8" t="str">
        <x:v>Ostia</x:v>
      </x:c>
      <x:c r="B343" s="8" t="str">
        <x:v>Sabratha</x:v>
      </x:c>
      <x:c r="C343" s="11" t="n">
        <x:v>4837</x:v>
      </x:c>
      <x:c r="D343" s="15" t="n">
        <x:v>26.777394100157466</x:v>
      </x:c>
      <x:c r="E343" s="17" t="n">
        <x:f>C343*D343</x:f>
        <x:v>129522.25526246167</x:v>
      </x:c>
      <x:c r="F343" s="11" t="n">
        <x:f>F342+C343</x:f>
        <x:v>1554265</x:v>
      </x:c>
      <x:c r="G343" s="23" t="n">
        <x:f>F343/SUM($C$326:$C$432)</x:f>
        <x:v>0.5430627008185781</x:v>
      </x:c>
      <x:c r="H343" s="27" t="n">
        <x:f>IF(G343&gt;=0.9,1,0)</x:f>
        <x:v>0</x:v>
      </x:c>
      <x:c r="I343" s="15" t="n">
        <x:v>576.9217268233922</x:v>
      </x:c>
      <x:c r="J343" s="17" t="n">
        <x:f>IF(ISNUMBER(I343),C343*I343,"n.a.")</x:f>
        <x:v>2790570.392644748</x:v>
      </x:c>
      <x:c r="K343" s="11" t="n">
        <x:f>IF(ISNUMBER(I343),C343,0)</x:f>
        <x:v>4837</x:v>
      </x:c>
    </x:row>
    <x:row r="344" ht="25" customHeight="1">
      <x:c r="A344" s="2" t="str">
        <x:v>Ostia</x:v>
      </x:c>
      <x:c r="B344" s="2" t="str">
        <x:v>Luca</x:v>
      </x:c>
      <x:c r="C344" s="12" t="n">
        <x:v>7376</x:v>
      </x:c>
      <x:c r="D344" s="16" t="n">
        <x:v>27.21639209072516</x:v>
      </x:c>
      <x:c r="E344" s="18" t="n">
        <x:f>C344*D344</x:f>
        <x:v>200748.1080611888</x:v>
      </x:c>
      <x:c r="F344" s="12" t="n">
        <x:f>F343+C344</x:f>
        <x:v>1561641</x:v>
      </x:c>
      <x:c r="G344" s="24" t="n">
        <x:f>F344/SUM($C$326:$C$432)</x:f>
        <x:v>0.5456398871293023</x:v>
      </x:c>
      <x:c r="H344" s="28" t="n">
        <x:f>IF(G344&gt;=0.9,1,0)</x:f>
        <x:v>0</x:v>
      </x:c>
      <x:c r="I344" s="16" t="n">
        <x:v>27.21639209072516</x:v>
      </x:c>
      <x:c r="J344" s="18" t="n">
        <x:f>IF(ISNUMBER(I344),C344*I344,"n.a.")</x:f>
        <x:v>200748.1080611888</x:v>
      </x:c>
      <x:c r="K344" s="12" t="n">
        <x:f>IF(ISNUMBER(I344),C344,0)</x:f>
        <x:v>7376</x:v>
      </x:c>
    </x:row>
    <x:row r="345" ht="25" customHeight="1">
      <x:c r="A345" s="8" t="str">
        <x:v>Ostia</x:v>
      </x:c>
      <x:c r="B345" s="8" t="str">
        <x:v>Paestum</x:v>
      </x:c>
      <x:c r="C345" s="11" t="n">
        <x:v>26781</x:v>
      </x:c>
      <x:c r="D345" s="15" t="n">
        <x:v>28.056739467131788</x:v>
      </x:c>
      <x:c r="E345" s="17" t="n">
        <x:f>C345*D345</x:f>
        <x:v>751387.5396692564</x:v>
      </x:c>
      <x:c r="F345" s="11" t="n">
        <x:f>F344+C345</x:f>
        <x:v>1588422</x:v>
      </x:c>
      <x:c r="G345" s="23" t="n">
        <x:f>F345/SUM($C$326:$C$432)</x:f>
        <x:v>0.554997211775114</x:v>
      </x:c>
      <x:c r="H345" s="27" t="n">
        <x:f>IF(G345&gt;=0.9,1,0)</x:f>
        <x:v>0</x:v>
      </x:c>
      <x:c r="I345" s="15" t="n">
        <x:v>28.056739467131788</x:v>
      </x:c>
      <x:c r="J345" s="17" t="n">
        <x:f>IF(ISNUMBER(I345),C345*I345,"n.a.")</x:f>
        <x:v>751387.5396692564</x:v>
      </x:c>
      <x:c r="K345" s="11" t="n">
        <x:f>IF(ISNUMBER(I345),C345,0)</x:f>
        <x:v>26781</x:v>
      </x:c>
    </x:row>
    <x:row r="346" ht="25" customHeight="1">
      <x:c r="A346" s="2" t="str">
        <x:v>Ostia</x:v>
      </x:c>
      <x:c r="B346" s="2" t="str">
        <x:v>Samaria</x:v>
      </x:c>
      <x:c r="C346" s="12" t="n">
        <x:v>13694</x:v>
      </x:c>
      <x:c r="D346" s="16" t="n">
        <x:v>28.546587683932756</x:v>
      </x:c>
      <x:c r="E346" s="18" t="n">
        <x:f>C346*D346</x:f>
        <x:v>390916.9717437752</x:v>
      </x:c>
      <x:c r="F346" s="12" t="n">
        <x:f>F345+C346</x:f>
        <x:v>1602116</x:v>
      </x:c>
      <x:c r="G346" s="24" t="n">
        <x:f>F346/SUM($C$326:$C$432)</x:f>
        <x:v>0.5597819174881099</x:v>
      </x:c>
      <x:c r="H346" s="28" t="n">
        <x:f>IF(G346&gt;=0.9,1,0)</x:f>
        <x:v>0</x:v>
      </x:c>
      <x:c r="I346" s="16" t="n">
        <x:v>360.95775172913534</x:v>
      </x:c>
      <x:c r="J346" s="18" t="n">
        <x:f>IF(ISNUMBER(I346),C346*I346,"n.a.")</x:f>
        <x:v>4942955.452178779</x:v>
      </x:c>
      <x:c r="K346" s="12" t="n">
        <x:f>IF(ISNUMBER(I346),C346,0)</x:f>
        <x:v>13694</x:v>
      </x:c>
    </x:row>
    <x:row r="347" ht="25" customHeight="1">
      <x:c r="A347" s="8" t="str">
        <x:v>Ostia</x:v>
      </x:c>
      <x:c r="B347" s="8" t="str">
        <x:v>Agrigentum</x:v>
      </x:c>
      <x:c r="C347" s="11" t="n">
        <x:v>53334</x:v>
      </x:c>
      <x:c r="D347" s="15" t="n">
        <x:v>28.90386861079118</x:v>
      </x:c>
      <x:c r="E347" s="17" t="n">
        <x:f>C347*D347</x:f>
        <x:v>1541558.9284879367</x:v>
      </x:c>
      <x:c r="F347" s="11" t="n">
        <x:f>F346+C347</x:f>
        <x:v>1655450</x:v>
      </x:c>
      <x:c r="G347" s="23" t="n">
        <x:f>F347/SUM($C$326:$C$432)</x:f>
        <x:v>0.5784169032115599</x:v>
      </x:c>
      <x:c r="H347" s="27" t="n">
        <x:f>IF(G347&gt;=0.9,1,0)</x:f>
        <x:v>0</x:v>
      </x:c>
      <x:c r="I347" s="15" t="str">
        <x:v>n.a.</x:v>
      </x:c>
      <x:c r="J347" s="17" t="str">
        <x:f>IF(ISNUMBER(I347),C347*I347,"n.a.")</x:f>
        <x:v>n.a.</x:v>
      </x:c>
      <x:c r="K347" s="11" t="n">
        <x:f>IF(ISNUMBER(I347),C347,0)</x:f>
        <x:v>0</x:v>
      </x:c>
    </x:row>
    <x:row r="348" ht="25" customHeight="1">
      <x:c r="A348" s="2" t="str">
        <x:v>Ostia</x:v>
      </x:c>
      <x:c r="B348" s="2" t="str">
        <x:v>Side</x:v>
      </x:c>
      <x:c r="C348" s="12" t="n">
        <x:v>5399</x:v>
      </x:c>
      <x:c r="D348" s="16" t="n">
        <x:v>29.01273103000965</x:v>
      </x:c>
      <x:c r="E348" s="18" t="n">
        <x:f>C348*D348</x:f>
        <x:v>156639.7348310221</x:v>
      </x:c>
      <x:c r="F348" s="12" t="n">
        <x:f>F347+C348</x:f>
        <x:v>1660849</x:v>
      </x:c>
      <x:c r="G348" s="24" t="n">
        <x:f>F348/SUM($C$326:$C$432)</x:f>
        <x:v>0.5803033225298354</x:v>
      </x:c>
      <x:c r="H348" s="28" t="n">
        <x:f>IF(G348&gt;=0.9,1,0)</x:f>
        <x:v>0</x:v>
      </x:c>
      <x:c r="I348" s="16" t="n">
        <x:v>278.52474927477743</x:v>
      </x:c>
      <x:c r="J348" s="18" t="n">
        <x:f>IF(ISNUMBER(I348),C348*I348,"n.a.")</x:f>
        <x:v>1503755.1213345234</x:v>
      </x:c>
      <x:c r="K348" s="12" t="n">
        <x:f>IF(ISNUMBER(I348),C348,0)</x:f>
        <x:v>5399</x:v>
      </x:c>
    </x:row>
    <x:row r="349" ht="25" customHeight="1">
      <x:c r="A349" s="8" t="str">
        <x:v>Ostia</x:v>
      </x:c>
      <x:c r="B349" s="8" t="str">
        <x:v>Luna</x:v>
      </x:c>
      <x:c r="C349" s="11" t="n">
        <x:v>2760</x:v>
      </x:c>
      <x:c r="D349" s="15" t="n">
        <x:v>29.90156270799636</x:v>
      </x:c>
      <x:c r="E349" s="17" t="n">
        <x:f>C349*D349</x:f>
        <x:v>82528.31307406996</x:v>
      </x:c>
      <x:c r="F349" s="11" t="n">
        <x:f>F348+C349</x:f>
        <x:v>1663609</x:v>
      </x:c>
      <x:c r="G349" s="23" t="n">
        <x:f>F349/SUM($C$326:$C$432)</x:f>
        <x:v>0.5812676709866682</x:v>
      </x:c>
      <x:c r="H349" s="27" t="n">
        <x:f>IF(G349&gt;=0.9,1,0)</x:f>
        <x:v>0</x:v>
      </x:c>
      <x:c r="I349" s="15" t="n">
        <x:v>29.90156270799636</x:v>
      </x:c>
      <x:c r="J349" s="17" t="n">
        <x:f>IF(ISNUMBER(I349),C349*I349,"n.a.")</x:f>
        <x:v>82528.31307406996</x:v>
      </x:c>
      <x:c r="K349" s="11" t="n">
        <x:f>IF(ISNUMBER(I349),C349,0)</x:f>
        <x:v>2760</x:v>
      </x:c>
    </x:row>
    <x:row r="350" ht="25" customHeight="1">
      <x:c r="A350" s="2" t="str">
        <x:v>Ostia</x:v>
      </x:c>
      <x:c r="B350" s="2" t="str">
        <x:v>Laodicea (Syria)</x:v>
      </x:c>
      <x:c r="C350" s="12" t="n">
        <x:v>56395</x:v>
      </x:c>
      <x:c r="D350" s="16" t="n">
        <x:v>30.29644776043892</x:v>
      </x:c>
      <x:c r="E350" s="18" t="n">
        <x:f>C350*D350</x:f>
        <x:v>1708568.1714499528</x:v>
      </x:c>
      <x:c r="F350" s="12" t="n">
        <x:f>F349+C350</x:f>
        <x:v>1720004</x:v>
      </x:c>
      <x:c r="G350" s="24" t="n">
        <x:f>F350/SUM($C$326:$C$432)</x:f>
        <x:v>0.6009721750530043</x:v>
      </x:c>
      <x:c r="H350" s="28" t="n">
        <x:f>IF(G350&gt;=0.9,1,0)</x:f>
        <x:v>0</x:v>
      </x:c>
      <x:c r="I350" s="16" t="n">
        <x:v>323.0970284445342</x:v>
      </x:c>
      <x:c r="J350" s="18" t="n">
        <x:f>IF(ISNUMBER(I350),C350*I350,"n.a.")</x:f>
        <x:v>18221056.919129506</x:v>
      </x:c>
      <x:c r="K350" s="12" t="n">
        <x:f>IF(ISNUMBER(I350),C350,0)</x:f>
        <x:v>56395</x:v>
      </x:c>
    </x:row>
    <x:row r="351" ht="25" customHeight="1">
      <x:c r="A351" s="8" t="str">
        <x:v>Ostia</x:v>
      </x:c>
      <x:c r="B351" s="8" t="str">
        <x:v>Herdoniae</x:v>
      </x:c>
      <x:c r="C351" s="11" t="n">
        <x:v>2138</x:v>
      </x:c>
      <x:c r="D351" s="15" t="n">
        <x:v>31.545552061928674</x:v>
      </x:c>
      <x:c r="E351" s="17" t="n">
        <x:f>C351*D351</x:f>
        <x:v>67444.39030840351</x:v>
      </x:c>
      <x:c r="F351" s="11" t="n">
        <x:f>F350+C351</x:f>
        <x:v>1722142</x:v>
      </x:c>
      <x:c r="G351" s="23" t="n">
        <x:f>F351/SUM($C$326:$C$432)</x:f>
        <x:v>0.6017191957054349</x:v>
      </x:c>
      <x:c r="H351" s="27" t="n">
        <x:f>IF(G351&gt;=0.9,1,0)</x:f>
        <x:v>0</x:v>
      </x:c>
      <x:c r="I351" s="15" t="n">
        <x:v>31.545552061928674</x:v>
      </x:c>
      <x:c r="J351" s="17" t="n">
        <x:f>IF(ISNUMBER(I351),C351*I351,"n.a.")</x:f>
        <x:v>67444.39030840351</x:v>
      </x:c>
      <x:c r="K351" s="11" t="n">
        <x:f>IF(ISNUMBER(I351),C351,0)</x:f>
        <x:v>2138</x:v>
      </x:c>
    </x:row>
    <x:row r="352" ht="25" customHeight="1">
      <x:c r="A352" s="2" t="str">
        <x:v>Ostia</x:v>
      </x:c>
      <x:c r="B352" s="2" t="str">
        <x:v>Hippo Regius</x:v>
      </x:c>
      <x:c r="C352" s="12" t="n">
        <x:v>9938</x:v>
      </x:c>
      <x:c r="D352" s="16" t="n">
        <x:v>33.423583456443154</x:v>
      </x:c>
      <x:c r="E352" s="18" t="n">
        <x:f>C352*D352</x:f>
        <x:v>332163.57239013206</x:v>
      </x:c>
      <x:c r="F352" s="12" t="n">
        <x:f>F351+C352</x:f>
        <x:v>1732080</x:v>
      </x:c>
      <x:c r="G352" s="24" t="n">
        <x:f>F352/SUM($C$326:$C$432)</x:f>
        <x:v>0.6051915489532627</x:v>
      </x:c>
      <x:c r="H352" s="28" t="n">
        <x:f>IF(G352&gt;=0.9,1,0)</x:f>
        <x:v>0</x:v>
      </x:c>
      <x:c r="I352" s="16" t="n">
        <x:v>643.9994245107096</x:v>
      </x:c>
      <x:c r="J352" s="18" t="n">
        <x:f>IF(ISNUMBER(I352),C352*I352,"n.a.")</x:f>
        <x:v>6400066.280787432</x:v>
      </x:c>
      <x:c r="K352" s="12" t="n">
        <x:f>IF(ISNUMBER(I352),C352,0)</x:f>
        <x:v>9938</x:v>
      </x:c>
    </x:row>
    <x:row r="353" ht="25" customHeight="1">
      <x:c r="A353" s="8" t="str">
        <x:v>Ostia</x:v>
      </x:c>
      <x:c r="B353" s="8" t="str">
        <x:v>Perge</x:v>
      </x:c>
      <x:c r="C353" s="11" t="n">
        <x:v>10608</x:v>
      </x:c>
      <x:c r="D353" s="15" t="n">
        <x:v>33.81060943208488</x:v>
      </x:c>
      <x:c r="E353" s="17" t="n">
        <x:f>C353*D353</x:f>
        <x:v>358662.9448555564</x:v>
      </x:c>
      <x:c r="F353" s="11" t="n">
        <x:f>F352+C353</x:f>
        <x:v>1742688</x:v>
      </x:c>
      <x:c r="G353" s="23" t="n">
        <x:f>F353/SUM($C$326:$C$432)</x:f>
        <x:v>0.6088980012830028</x:v>
      </x:c>
      <x:c r="H353" s="27" t="n">
        <x:f>IF(G353&gt;=0.9,1,0)</x:f>
        <x:v>0</x:v>
      </x:c>
      <x:c r="I353" s="15" t="n">
        <x:v>273.663046354907</x:v>
      </x:c>
      <x:c r="J353" s="17" t="n">
        <x:f>IF(ISNUMBER(I353),C353*I353,"n.a.")</x:f>
        <x:v>2903017.5957328537</x:v>
      </x:c>
      <x:c r="K353" s="11" t="n">
        <x:f>IF(ISNUMBER(I353),C353,0)</x:f>
        <x:v>10608</x:v>
      </x:c>
    </x:row>
    <x:row r="354" ht="25" customHeight="1">
      <x:c r="A354" s="2" t="str">
        <x:v>Ostia</x:v>
      </x:c>
      <x:c r="B354" s="2" t="str">
        <x:v>Venusia</x:v>
      </x:c>
      <x:c r="C354" s="12" t="n">
        <x:v>6567</x:v>
      </x:c>
      <x:c r="D354" s="16" t="n">
        <x:v>34.78887826406201</x:v>
      </x:c>
      <x:c r="E354" s="18" t="n">
        <x:f>C354*D354</x:f>
        <x:v>228458.5635600952</x:v>
      </x:c>
      <x:c r="F354" s="12" t="n">
        <x:f>F353+C354</x:f>
        <x:v>1749255</x:v>
      </x:c>
      <x:c r="G354" s="24" t="n">
        <x:f>F354/SUM($C$326:$C$432)</x:f>
        <x:v>0.6111925216873583</x:v>
      </x:c>
      <x:c r="H354" s="28" t="n">
        <x:f>IF(G354&gt;=0.9,1,0)</x:f>
        <x:v>0</x:v>
      </x:c>
      <x:c r="I354" s="16" t="n">
        <x:v>34.78887826406201</x:v>
      </x:c>
      <x:c r="J354" s="18" t="n">
        <x:f>IF(ISNUMBER(I354),C354*I354,"n.a.")</x:f>
        <x:v>228458.5635600952</x:v>
      </x:c>
      <x:c r="K354" s="12" t="n">
        <x:f>IF(ISNUMBER(I354),C354,0)</x:f>
        <x:v>6567</x:v>
      </x:c>
    </x:row>
    <x:row r="355" ht="25" customHeight="1">
      <x:c r="A355" s="8" t="str">
        <x:v>Ostia</x:v>
      </x:c>
      <x:c r="B355" s="8" t="str">
        <x:v>Grumentum</x:v>
      </x:c>
      <x:c r="C355" s="11" t="n">
        <x:v>4471</x:v>
      </x:c>
      <x:c r="D355" s="15" t="n">
        <x:v>37.066248633307495</x:v>
      </x:c>
      <x:c r="E355" s="17" t="n">
        <x:f>C355*D355</x:f>
        <x:v>165723.1976395178</x:v>
      </x:c>
      <x:c r="F355" s="11" t="n">
        <x:f>F354+C355</x:f>
        <x:v>1753726</x:v>
      </x:c>
      <x:c r="G355" s="23" t="n">
        <x:f>F355/SUM($C$326:$C$432)</x:f>
        <x:v>0.6127546963071044</x:v>
      </x:c>
      <x:c r="H355" s="27" t="n">
        <x:f>IF(G355&gt;=0.9,1,0)</x:f>
        <x:v>0</x:v>
      </x:c>
      <x:c r="I355" s="15" t="n">
        <x:v>37.066248633307495</x:v>
      </x:c>
      <x:c r="J355" s="17" t="n">
        <x:f>IF(ISNUMBER(I355),C355*I355,"n.a.")</x:f>
        <x:v>165723.1976395178</x:v>
      </x:c>
      <x:c r="K355" s="11" t="n">
        <x:f>IF(ISNUMBER(I355),C355,0)</x:f>
        <x:v>4471</x:v>
      </x:c>
    </x:row>
    <x:row r="356" ht="25" customHeight="1">
      <x:c r="A356" s="2" t="str">
        <x:v>Ostia</x:v>
      </x:c>
      <x:c r="B356" s="2" t="str">
        <x:v>Bononia</x:v>
      </x:c>
      <x:c r="C356" s="12" t="n">
        <x:v>5782</x:v>
      </x:c>
      <x:c r="D356" s="16" t="n">
        <x:v>38.644855541129616</x:v>
      </x:c>
      <x:c r="E356" s="18" t="n">
        <x:f>C356*D356</x:f>
        <x:v>223444.55473881145</x:v>
      </x:c>
      <x:c r="F356" s="12" t="n">
        <x:f>F355+C356</x:f>
        <x:v>1759508</x:v>
      </x:c>
      <x:c r="G356" s="24" t="n">
        <x:f>F356/SUM($C$326:$C$432)</x:f>
        <x:v>0.6147749364438463</x:v>
      </x:c>
      <x:c r="H356" s="28" t="n">
        <x:f>IF(G356&gt;=0.9,1,0)</x:f>
        <x:v>0</x:v>
      </x:c>
      <x:c r="I356" s="16" t="n">
        <x:v>38.644855541129616</x:v>
      </x:c>
      <x:c r="J356" s="18" t="n">
        <x:f>IF(ISNUMBER(I356),C356*I356,"n.a.")</x:f>
        <x:v>223444.55473881145</x:v>
      </x:c>
      <x:c r="K356" s="12" t="n">
        <x:f>IF(ISNUMBER(I356),C356,0)</x:f>
        <x:v>5782</x:v>
      </x:c>
    </x:row>
    <x:row r="357" ht="25" customHeight="1">
      <x:c r="A357" s="8" t="str">
        <x:v>Ostia</x:v>
      </x:c>
      <x:c r="B357" s="8" t="str">
        <x:v>Anazarbus</x:v>
      </x:c>
      <x:c r="C357" s="11" t="n">
        <x:v>33807</x:v>
      </x:c>
      <x:c r="D357" s="15" t="n">
        <x:v>39.72703204583033</x:v>
      </x:c>
      <x:c r="E357" s="17" t="n">
        <x:f>C357*D357</x:f>
        <x:v>1343051.772373386</x:v>
      </x:c>
      <x:c r="F357" s="11" t="n">
        <x:f>F356+C357</x:f>
        <x:v>1793315</x:v>
      </x:c>
      <x:c r="G357" s="23" t="n">
        <x:f>F357/SUM($C$326:$C$432)</x:f>
        <x:v>0.626587156835204</x:v>
      </x:c>
      <x:c r="H357" s="27" t="n">
        <x:f>IF(G357&gt;=0.9,1,0)</x:f>
        <x:v>0</x:v>
      </x:c>
      <x:c r="I357" s="15" t="n">
        <x:v>302.80927291306296</x:v>
      </x:c>
      <x:c r="J357" s="17" t="n">
        <x:f>IF(ISNUMBER(I357),C357*I357,"n.a.")</x:f>
        <x:v>10237073.08937192</x:v>
      </x:c>
      <x:c r="K357" s="11" t="n">
        <x:f>IF(ISNUMBER(I357),C357,0)</x:f>
        <x:v>33807</x:v>
      </x:c>
    </x:row>
    <x:row r="358" ht="25" customHeight="1">
      <x:c r="A358" s="2" t="str">
        <x:v>Ostia</x:v>
      </x:c>
      <x:c r="B358" s="2" t="str">
        <x:v>Cremna</x:v>
      </x:c>
      <x:c r="C358" s="12" t="n">
        <x:v>5399</x:v>
      </x:c>
      <x:c r="D358" s="16" t="n">
        <x:v>41.71735414015122</x:v>
      </x:c>
      <x:c r="E358" s="18" t="n">
        <x:f>C358*D358</x:f>
        <x:v>225231.99500267644</x:v>
      </x:c>
      <x:c r="F358" s="12" t="n">
        <x:f>F357+C358</x:f>
        <x:v>1798714</x:v>
      </x:c>
      <x:c r="G358" s="24" t="n">
        <x:f>F358/SUM($C$326:$C$432)</x:f>
        <x:v>0.6284735761534795</x:v>
      </x:c>
      <x:c r="H358" s="28" t="n">
        <x:f>IF(G358&gt;=0.9,1,0)</x:f>
        <x:v>0</x:v>
      </x:c>
      <x:c r="I358" s="16" t="n">
        <x:v>272.05700908891333</x:v>
      </x:c>
      <x:c r="J358" s="18" t="n">
        <x:f>IF(ISNUMBER(I358),C358*I358,"n.a.")</x:f>
        <x:v>1468835.792071043</x:v>
      </x:c>
      <x:c r="K358" s="12" t="n">
        <x:f>IF(ISNUMBER(I358),C358,0)</x:f>
        <x:v>5399</x:v>
      </x:c>
    </x:row>
    <x:row r="359" ht="25" customHeight="1">
      <x:c r="A359" s="8" t="str">
        <x:v>Ostia</x:v>
      </x:c>
      <x:c r="B359" s="8" t="str">
        <x:v>Sagalassus</x:v>
      </x:c>
      <x:c r="C359" s="11" t="n">
        <x:v>2601</x:v>
      </x:c>
      <x:c r="D359" s="15" t="n">
        <x:v>43.09545707353126</x:v>
      </x:c>
      <x:c r="E359" s="17" t="n">
        <x:f>C359*D359</x:f>
        <x:v>112091.2838482548</x:v>
      </x:c>
      <x:c r="F359" s="11" t="n">
        <x:f>F358+C359</x:f>
        <x:v>1801315</x:v>
      </x:c>
      <x:c r="G359" s="23" t="n">
        <x:f>F359/SUM($C$326:$C$432)</x:f>
        <x:v>0.6293823697535601</x:v>
      </x:c>
      <x:c r="H359" s="27" t="n">
        <x:f>IF(G359&gt;=0.9,1,0)</x:f>
        <x:v>0</x:v>
      </x:c>
      <x:c r="I359" s="15" t="n">
        <x:v>268.450945573656</x:v>
      </x:c>
      <x:c r="J359" s="17" t="n">
        <x:f>IF(ISNUMBER(I359),C359*I359,"n.a.")</x:f>
        <x:v>698240.9094370792</x:v>
      </x:c>
      <x:c r="K359" s="11" t="n">
        <x:f>IF(ISNUMBER(I359),C359,0)</x:f>
        <x:v>2601</x:v>
      </x:c>
    </x:row>
    <x:row r="360" ht="25" customHeight="1">
      <x:c r="A360" s="2" t="str">
        <x:v>Ostia</x:v>
      </x:c>
      <x:c r="B360" s="2" t="str">
        <x:v>Thamugadi</x:v>
      </x:c>
      <x:c r="C360" s="12" t="n">
        <x:v>7790</x:v>
      </x:c>
      <x:c r="D360" s="16" t="n">
        <x:v>46.409820422003015</x:v>
      </x:c>
      <x:c r="E360" s="18" t="n">
        <x:f>C360*D360</x:f>
        <x:v>361532.5010874035</x:v>
      </x:c>
      <x:c r="F360" s="12" t="n">
        <x:f>F359+C360</x:f>
        <x:v>1809105</x:v>
      </x:c>
      <x:c r="G360" s="24" t="n">
        <x:f>F360/SUM($C$326:$C$432)</x:f>
        <x:v>0.6321042083328092</x:v>
      </x:c>
      <x:c r="H360" s="28" t="n">
        <x:f>IF(G360&gt;=0.9,1,0)</x:f>
        <x:v>0</x:v>
      </x:c>
      <x:c r="I360" s="16" t="n">
        <x:v>639.3230544952232</x:v>
      </x:c>
      <x:c r="J360" s="18" t="n">
        <x:f>IF(ISNUMBER(I360),C360*I360,"n.a.")</x:f>
        <x:v>4980326.594517789</x:v>
      </x:c>
      <x:c r="K360" s="12" t="n">
        <x:f>IF(ISNUMBER(I360),C360,0)</x:f>
        <x:v>7790</x:v>
      </x:c>
    </x:row>
    <x:row r="361" ht="25" customHeight="1">
      <x:c r="A361" s="8" t="str">
        <x:v>Ostia</x:v>
      </x:c>
      <x:c r="B361" s="8" t="str">
        <x:v>Placentia</x:v>
      </x:c>
      <x:c r="C361" s="11" t="n">
        <x:v>7790</x:v>
      </x:c>
      <x:c r="D361" s="15" t="n">
        <x:v>47.233890715358804</x:v>
      </x:c>
      <x:c r="E361" s="17" t="n">
        <x:f>C361*D361</x:f>
        <x:v>367952.0086726451</x:v>
      </x:c>
      <x:c r="F361" s="11" t="n">
        <x:f>F360+C361</x:f>
        <x:v>1816895</x:v>
      </x:c>
      <x:c r="G361" s="23" t="n">
        <x:f>F361/SUM($C$326:$C$432)</x:f>
        <x:v>0.6348260469120585</x:v>
      </x:c>
      <x:c r="H361" s="27" t="n">
        <x:f>IF(G361&gt;=0.9,1,0)</x:f>
        <x:v>0</x:v>
      </x:c>
      <x:c r="I361" s="15" t="n">
        <x:v>47.233890715358804</x:v>
      </x:c>
      <x:c r="J361" s="17" t="n">
        <x:f>IF(ISNUMBER(I361),C361*I361,"n.a.")</x:f>
        <x:v>367952.0086726451</x:v>
      </x:c>
      <x:c r="K361" s="11" t="n">
        <x:f>IF(ISNUMBER(I361),C361,0)</x:f>
        <x:v>7790</x:v>
      </x:c>
    </x:row>
    <x:row r="362" ht="25" customHeight="1">
      <x:c r="A362" s="2" t="str">
        <x:v>Ostia</x:v>
      </x:c>
      <x:c r="B362" s="2" t="str">
        <x:v>Cremona</x:v>
      </x:c>
      <x:c r="C362" s="12" t="n">
        <x:v>9280</x:v>
      </x:c>
      <x:c r="D362" s="16" t="n">
        <x:v>48.12371117468738</x:v>
      </x:c>
      <x:c r="E362" s="18" t="n">
        <x:f>C362*D362</x:f>
        <x:v>446588.03970109887</x:v>
      </x:c>
      <x:c r="F362" s="12" t="n">
        <x:f>F361+C362</x:f>
        <x:v>1826175</x:v>
      </x:c>
      <x:c r="G362" s="24" t="n">
        <x:f>F362/SUM($C$326:$C$432)</x:f>
        <x:v>0.6380684938973514</x:v>
      </x:c>
      <x:c r="H362" s="28" t="n">
        <x:f>IF(G362&gt;=0.9,1,0)</x:f>
        <x:v>0</x:v>
      </x:c>
      <x:c r="I362" s="16" t="n">
        <x:v>48.12371117468739</x:v>
      </x:c>
      <x:c r="J362" s="18" t="n">
        <x:f>IF(ISNUMBER(I362),C362*I362,"n.a.")</x:f>
        <x:v>446588.0397010989</x:v>
      </x:c>
      <x:c r="K362" s="12" t="n">
        <x:f>IF(ISNUMBER(I362),C362,0)</x:f>
        <x:v>9280</x:v>
      </x:c>
    </x:row>
    <x:row r="363" ht="25" customHeight="1">
      <x:c r="A363" s="8" t="str">
        <x:v>Ostia</x:v>
      </x:c>
      <x:c r="B363" s="8" t="str">
        <x:v>Libarna</x:v>
      </x:c>
      <x:c r="C363" s="11" t="n">
        <x:v>2290</x:v>
      </x:c>
      <x:c r="D363" s="15" t="n">
        <x:v>48.66144575782419</x:v>
      </x:c>
      <x:c r="E363" s="17" t="n">
        <x:f>C363*D363</x:f>
        <x:v>111434.7107854174</x:v>
      </x:c>
      <x:c r="F363" s="11" t="n">
        <x:f>F362+C363</x:f>
        <x:v>1828465</x:v>
      </x:c>
      <x:c r="G363" s="23" t="n">
        <x:f>F363/SUM($C$326:$C$432)</x:f>
        <x:v>0.6388686235952308</x:v>
      </x:c>
      <x:c r="H363" s="27" t="n">
        <x:f>IF(G363&gt;=0.9,1,0)</x:f>
        <x:v>0</x:v>
      </x:c>
      <x:c r="I363" s="15" t="n">
        <x:v>48.66144575782419</x:v>
      </x:c>
      <x:c r="J363" s="17" t="n">
        <x:f>IF(ISNUMBER(I363),C363*I363,"n.a.")</x:f>
        <x:v>111434.7107854174</x:v>
      </x:c>
      <x:c r="K363" s="11" t="n">
        <x:f>IF(ISNUMBER(I363),C363,0)</x:f>
        <x:v>2290</x:v>
      </x:c>
    </x:row>
    <x:row r="364" ht="25" customHeight="1">
      <x:c r="A364" s="2" t="str">
        <x:v>Ostia</x:v>
      </x:c>
      <x:c r="B364" s="2" t="str">
        <x:v>Verona</x:v>
      </x:c>
      <x:c r="C364" s="12" t="n">
        <x:v>8209</x:v>
      </x:c>
      <x:c r="D364" s="16" t="n">
        <x:v>49.714743546296724</x:v>
      </x:c>
      <x:c r="E364" s="18" t="n">
        <x:f>C364*D364</x:f>
        <x:v>408108.3297715498</x:v>
      </x:c>
      <x:c r="F364" s="12" t="n">
        <x:f>F363+C364</x:f>
        <x:v>1836674</x:v>
      </x:c>
      <x:c r="G364" s="24" t="n">
        <x:f>F364/SUM($C$326:$C$432)</x:f>
        <x:v>0.6417368614510789</x:v>
      </x:c>
      <x:c r="H364" s="28" t="n">
        <x:f>IF(G364&gt;=0.9,1,0)</x:f>
        <x:v>0</x:v>
      </x:c>
      <x:c r="I364" s="16" t="n">
        <x:v>49.714743546296724</x:v>
      </x:c>
      <x:c r="J364" s="18" t="n">
        <x:f>IF(ISNUMBER(I364),C364*I364,"n.a.")</x:f>
        <x:v>408108.3297715498</x:v>
      </x:c>
      <x:c r="K364" s="12" t="n">
        <x:f>IF(ISNUMBER(I364),C364,0)</x:f>
        <x:v>8209</x:v>
      </x:c>
    </x:row>
    <x:row r="365" ht="25" customHeight="1">
      <x:c r="A365" s="8" t="str">
        <x:v>Ostia</x:v>
      </x:c>
      <x:c r="B365" s="8" t="str">
        <x:v>Veleia</x:v>
      </x:c>
      <x:c r="C365" s="11" t="n">
        <x:v>907</x:v>
      </x:c>
      <x:c r="D365" s="15" t="n">
        <x:v>49.94202851441886</x:v>
      </x:c>
      <x:c r="E365" s="17" t="n">
        <x:f>C365*D365</x:f>
        <x:v>45297.4198625779</x:v>
      </x:c>
      <x:c r="F365" s="11" t="n">
        <x:f>F364+C365</x:f>
        <x:v>1837581</x:v>
      </x:c>
      <x:c r="G365" s="23" t="n">
        <x:f>F365/SUM($C$326:$C$432)</x:f>
        <x:v>0.6420537687156975</x:v>
      </x:c>
      <x:c r="H365" s="27" t="n">
        <x:f>IF(G365&gt;=0.9,1,0)</x:f>
        <x:v>0</x:v>
      </x:c>
      <x:c r="I365" s="15" t="n">
        <x:v>49.94202851441886</x:v>
      </x:c>
      <x:c r="J365" s="17" t="n">
        <x:f>IF(ISNUMBER(I365),C365*I365,"n.a.")</x:f>
        <x:v>45297.4198625779</x:v>
      </x:c>
      <x:c r="K365" s="11" t="n">
        <x:f>IF(ISNUMBER(I365),C365,0)</x:f>
        <x:v>907</x:v>
      </x:c>
    </x:row>
    <x:row r="366" ht="25" customHeight="1">
      <x:c r="A366" s="2" t="str">
        <x:v>Ostia</x:v>
      </x:c>
      <x:c r="B366" s="2" t="str">
        <x:v>Apamea (Syria) (2)</x:v>
      </x:c>
      <x:c r="C366" s="12" t="n">
        <x:v>11517</x:v>
      </x:c>
      <x:c r="D366" s="16" t="n">
        <x:v>51.25169201091315</x:v>
      </x:c>
      <x:c r="E366" s="18" t="n">
        <x:f>C366*D366</x:f>
        <x:v>590265.7368896868</x:v>
      </x:c>
      <x:c r="F366" s="12" t="n">
        <x:f>F365+C366</x:f>
        <x:v>1849098</x:v>
      </x:c>
      <x:c r="G366" s="24" t="n">
        <x:f>F366/SUM($C$326:$C$432)</x:f>
        <x:v>0.6460778271132858</x:v>
      </x:c>
      <x:c r="H366" s="28" t="n">
        <x:f>IF(G366&gt;=0.9,1,0)</x:f>
        <x:v>0</x:v>
      </x:c>
      <x:c r="I366" s="16" t="n">
        <x:v>314.48597004543365</x:v>
      </x:c>
      <x:c r="J366" s="18" t="n">
        <x:f>IF(ISNUMBER(I366),C366*I366,"n.a.")</x:f>
        <x:v>3621934.917013259</x:v>
      </x:c>
      <x:c r="K366" s="12" t="n">
        <x:f>IF(ISNUMBER(I366),C366,0)</x:f>
        <x:v>11517</x:v>
      </x:c>
    </x:row>
    <x:row r="367" ht="25" customHeight="1">
      <x:c r="A367" s="8" t="str">
        <x:v>Ostia</x:v>
      </x:c>
      <x:c r="B367" s="8" t="str">
        <x:v>Ticinum</x:v>
      </x:c>
      <x:c r="C367" s="11" t="n">
        <x:v>6567</x:v>
      </x:c>
      <x:c r="D367" s="15" t="n">
        <x:v>51.5119246131131</x:v>
      </x:c>
      <x:c r="E367" s="17" t="n">
        <x:f>C367*D367</x:f>
        <x:v>338278.80893431377</x:v>
      </x:c>
      <x:c r="F367" s="11" t="n">
        <x:f>F366+C367</x:f>
        <x:v>1855665</x:v>
      </x:c>
      <x:c r="G367" s="23" t="n">
        <x:f>F367/SUM($C$326:$C$432)</x:f>
        <x:v>0.6483723475176413</x:v>
      </x:c>
      <x:c r="H367" s="27" t="n">
        <x:f>IF(G367&gt;=0.9,1,0)</x:f>
        <x:v>0</x:v>
      </x:c>
      <x:c r="I367" s="15" t="n">
        <x:v>51.5119246131131</x:v>
      </x:c>
      <x:c r="J367" s="17" t="n">
        <x:f>IF(ISNUMBER(I367),C367*I367,"n.a.")</x:f>
        <x:v>338278.80893431377</x:v>
      </x:c>
      <x:c r="K367" s="11" t="n">
        <x:f>IF(ISNUMBER(I367),C367,0)</x:f>
        <x:v>6567</x:v>
      </x:c>
    </x:row>
    <x:row r="368" ht="25" customHeight="1">
      <x:c r="A368" s="2" t="str">
        <x:v>Ostia</x:v>
      </x:c>
      <x:c r="B368" s="2" t="str">
        <x:v>Brixia</x:v>
      </x:c>
      <x:c r="C368" s="12" t="n">
        <x:v>7790</x:v>
      </x:c>
      <x:c r="D368" s="16" t="n">
        <x:v>52.0611441969908</x:v>
      </x:c>
      <x:c r="E368" s="18" t="n">
        <x:f>C368*D368</x:f>
        <x:v>405556.3132945584</x:v>
      </x:c>
      <x:c r="F368" s="12" t="n">
        <x:f>F367+C368</x:f>
        <x:v>1863455</x:v>
      </x:c>
      <x:c r="G368" s="24" t="n">
        <x:f>F368/SUM($C$326:$C$432)</x:f>
        <x:v>0.6510941860968905</x:v>
      </x:c>
      <x:c r="H368" s="28" t="n">
        <x:f>IF(G368&gt;=0.9,1,0)</x:f>
        <x:v>0</x:v>
      </x:c>
      <x:c r="I368" s="16" t="n">
        <x:v>52.0611441969908</x:v>
      </x:c>
      <x:c r="J368" s="18" t="n">
        <x:f>IF(ISNUMBER(I368),C368*I368,"n.a.")</x:f>
        <x:v>405556.3132945584</x:v>
      </x:c>
      <x:c r="K368" s="12" t="n">
        <x:f>IF(ISNUMBER(I368),C368,0)</x:f>
        <x:v>7790</x:v>
      </x:c>
    </x:row>
    <x:row r="369" ht="25" customHeight="1">
      <x:c r="A369" s="8" t="str">
        <x:v>Ostia</x:v>
      </x:c>
      <x:c r="B369" s="8" t="str">
        <x:v>Hierapolis</x:v>
      </x:c>
      <x:c r="C369" s="11" t="n">
        <x:v>13870</x:v>
      </x:c>
      <x:c r="D369" s="15" t="n">
        <x:v>53.82229513353343</x:v>
      </x:c>
      <x:c r="E369" s="17" t="n">
        <x:f>C369*D369</x:f>
        <x:v>746515.2335021087</x:v>
      </x:c>
      <x:c r="F369" s="11" t="n">
        <x:f>F368+C369</x:f>
        <x:v>1877325</x:v>
      </x:c>
      <x:c r="G369" s="23" t="n">
        <x:f>F369/SUM($C$326:$C$432)</x:f>
        <x:v>0.6559403864940903</x:v>
      </x:c>
      <x:c r="H369" s="27" t="n">
        <x:f>IF(G369&gt;=0.9,1,0)</x:f>
        <x:v>0</x:v>
      </x:c>
      <x:c r="I369" s="15" t="n">
        <x:v>253.71217961275673</x:v>
      </x:c>
      <x:c r="J369" s="17" t="n">
        <x:f>IF(ISNUMBER(I369),C369*I369,"n.a.")</x:f>
        <x:v>3518987.9312289357</x:v>
      </x:c>
      <x:c r="K369" s="11" t="n">
        <x:f>IF(ISNUMBER(I369),C369,0)</x:f>
        <x:v>13870</x:v>
      </x:c>
    </x:row>
    <x:row r="370" ht="25" customHeight="1">
      <x:c r="A370" s="2" t="str">
        <x:v>Ostia</x:v>
      </x:c>
      <x:c r="B370" s="2" t="str">
        <x:v>Cuicul</x:v>
      </x:c>
      <x:c r="C370" s="12" t="n">
        <x:v>1157</x:v>
      </x:c>
      <x:c r="D370" s="16" t="n">
        <x:v>53.92136247713916</x:v>
      </x:c>
      <x:c r="E370" s="18" t="n">
        <x:f>C370*D370</x:f>
        <x:v>62387.01638605001</x:v>
      </x:c>
      <x:c r="F370" s="12" t="n">
        <x:f>F369+C370</x:f>
        <x:v>1878482</x:v>
      </x:c>
      <x:c r="G370" s="24" t="n">
        <x:f>F370/SUM($C$326:$C$432)</x:f>
        <x:v>0.6563446441624075</x:v>
      </x:c>
      <x:c r="H370" s="28" t="n">
        <x:f>IF(G370&gt;=0.9,1,0)</x:f>
        <x:v>0</x:v>
      </x:c>
      <x:c r="I370" s="16" t="n">
        <x:v>650.886585439505</x:v>
      </x:c>
      <x:c r="J370" s="18" t="n">
        <x:f>IF(ISNUMBER(I370),C370*I370,"n.a.")</x:f>
        <x:v>753075.7793535072</x:v>
      </x:c>
      <x:c r="K370" s="12" t="n">
        <x:f>IF(ISNUMBER(I370),C370,0)</x:f>
        <x:v>1157</x:v>
      </x:c>
    </x:row>
    <x:row r="371" ht="25" customHeight="1">
      <x:c r="A371" s="8" t="str">
        <x:v>Ostia</x:v>
      </x:c>
      <x:c r="B371" s="8" t="str">
        <x:v>Palmyra</x:v>
      </x:c>
      <x:c r="C371" s="11" t="n">
        <x:v>25091</x:v>
      </x:c>
      <x:c r="D371" s="15" t="n">
        <x:v>53.9677568212256</x:v>
      </x:c>
      <x:c r="E371" s="17" t="n">
        <x:f>C371*D371</x:f>
        <x:v>1354104.9864013714</x:v>
      </x:c>
      <x:c r="F371" s="11" t="n">
        <x:f>F370+C371</x:f>
        <x:v>1903573</x:v>
      </x:c>
      <x:c r="G371" s="23" t="n">
        <x:f>F371/SUM($C$326:$C$432)</x:f>
        <x:v>0.6651114800792164</x:v>
      </x:c>
      <x:c r="H371" s="27" t="n">
        <x:f>IF(G371&gt;=0.9,1,0)</x:f>
        <x:v>0</x:v>
      </x:c>
      <x:c r="I371" s="15" t="n">
        <x:v>338.1617431757137</x:v>
      </x:c>
      <x:c r="J371" s="17" t="n">
        <x:f>IF(ISNUMBER(I371),C371*I371,"n.a.")</x:f>
        <x:v>8484816.298021832</x:v>
      </x:c>
      <x:c r="K371" s="11" t="n">
        <x:f>IF(ISNUMBER(I371),C371,0)</x:f>
        <x:v>25091</x:v>
      </x:c>
    </x:row>
    <x:row r="372" ht="25" customHeight="1">
      <x:c r="A372" s="2" t="str">
        <x:v>Ostia</x:v>
      </x:c>
      <x:c r="B372" s="2" t="str">
        <x:v>Antiphellus</x:v>
      </x:c>
      <x:c r="C372" s="12" t="n">
        <x:v>458</x:v>
      </x:c>
      <x:c r="D372" s="16" t="n">
        <x:v>55.16044544137521</x:v>
      </x:c>
      <x:c r="E372" s="18" t="n">
        <x:f>C372*D372</x:f>
        <x:v>25263.484012149846</x:v>
      </x:c>
      <x:c r="F372" s="12" t="n">
        <x:f>F371+C372</x:f>
        <x:v>1904031</x:v>
      </x:c>
      <x:c r="G372" s="24" t="n">
        <x:f>F372/SUM($C$326:$C$432)</x:f>
        <x:v>0.6652715060187923</x:v>
      </x:c>
      <x:c r="H372" s="28" t="n">
        <x:f>IF(G372&gt;=0.9,1,0)</x:f>
        <x:v>0</x:v>
      </x:c>
      <x:c r="I372" s="16" t="n">
        <x:v>283.18237337099646</x:v>
      </x:c>
      <x:c r="J372" s="18" t="n">
        <x:f>IF(ISNUMBER(I372),C372*I372,"n.a.")</x:f>
        <x:v>129697.52700391637</x:v>
      </x:c>
      <x:c r="K372" s="12" t="n">
        <x:f>IF(ISNUMBER(I372),C372,0)</x:f>
        <x:v>458</x:v>
      </x:c>
    </x:row>
    <x:row r="373" ht="25" customHeight="1">
      <x:c r="A373" s="8" t="str">
        <x:v>Ostia</x:v>
      </x:c>
      <x:c r="B373" s="8" t="str">
        <x:v>Aquileia</x:v>
      </x:c>
      <x:c r="C373" s="11" t="n">
        <x:v>19667</x:v>
      </x:c>
      <x:c r="D373" s="15" t="n">
        <x:v>55.22006729329133</x:v>
      </x:c>
      <x:c r="E373" s="17" t="n">
        <x:f>C373*D373</x:f>
        <x:v>1086013.0634571605</x:v>
      </x:c>
      <x:c r="F373" s="11" t="n">
        <x:f>F372+C373</x:f>
        <x:v>1923698</x:v>
      </x:c>
      <x:c r="G373" s="23" t="n">
        <x:f>F373/SUM($C$326:$C$432)</x:f>
        <x:v>0.6721431875769557</x:v>
      </x:c>
      <x:c r="H373" s="27" t="n">
        <x:f>IF(G373&gt;=0.9,1,0)</x:f>
        <x:v>0</x:v>
      </x:c>
      <x:c r="I373" s="15" t="n">
        <x:v>55.22006729329133</x:v>
      </x:c>
      <x:c r="J373" s="17" t="n">
        <x:f>IF(ISNUMBER(I373),C373*I373,"n.a.")</x:f>
        <x:v>1086013.0634571605</x:v>
      </x:c>
      <x:c r="K373" s="11" t="n">
        <x:f>IF(ISNUMBER(I373),C373,0)</x:f>
        <x:v>19667</x:v>
      </x:c>
    </x:row>
    <x:row r="374" ht="25" customHeight="1">
      <x:c r="A374" s="2" t="str">
        <x:v>Ostia</x:v>
      </x:c>
      <x:c r="B374" s="2" t="str">
        <x:v>Xanthus</x:v>
      </x:c>
      <x:c r="C374" s="12" t="n">
        <x:v>3085</x:v>
      </x:c>
      <x:c r="D374" s="16" t="n">
        <x:v>55.73668417947889</x:v>
      </x:c>
      <x:c r="E374" s="18" t="n">
        <x:f>C374*D374</x:f>
        <x:v>171947.67069369237</x:v>
      </x:c>
      <x:c r="F374" s="12" t="n">
        <x:f>F373+C374</x:f>
        <x:v>1926783</x:v>
      </x:c>
      <x:c r="G374" s="24" t="n">
        <x:f>F374/SUM($C$326:$C$432)</x:f>
        <x:v>0.6732210915585968</x:v>
      </x:c>
      <x:c r="H374" s="28" t="n">
        <x:f>IF(G374&gt;=0.9,1,0)</x:f>
        <x:v>0</x:v>
      </x:c>
      <x:c r="I374" s="16" t="n">
        <x:v>277.10547091483585</x:v>
      </x:c>
      <x:c r="J374" s="18" t="n">
        <x:f>IF(ISNUMBER(I374),C374*I374,"n.a.")</x:f>
        <x:v>854870.3777722686</x:v>
      </x:c>
      <x:c r="K374" s="12" t="n">
        <x:f>IF(ISNUMBER(I374),C374,0)</x:f>
        <x:v>3085</x:v>
      </x:c>
    </x:row>
    <x:row r="375" ht="25" customHeight="1">
      <x:c r="A375" s="8" t="str">
        <x:v>Ostia</x:v>
      </x:c>
      <x:c r="B375" s="8" t="str">
        <x:v>Aphrodisias</x:v>
      </x:c>
      <x:c r="C375" s="11" t="n">
        <x:v>15580</x:v>
      </x:c>
      <x:c r="D375" s="15" t="n">
        <x:v>55.84307638102616</x:v>
      </x:c>
      <x:c r="E375" s="17" t="n">
        <x:f>C375*D375</x:f>
        <x:v>870035.1300163876</x:v>
      </x:c>
      <x:c r="F375" s="11" t="n">
        <x:f>F374+C375</x:f>
        <x:v>1942363</x:v>
      </x:c>
      <x:c r="G375" s="23" t="n">
        <x:f>F375/SUM($C$326:$C$432)</x:f>
        <x:v>0.6786647687170951</x:v>
      </x:c>
      <x:c r="H375" s="27" t="n">
        <x:f>IF(G375&gt;=0.9,1,0)</x:f>
        <x:v>0</x:v>
      </x:c>
      <x:c r="I375" s="15" t="n">
        <x:v>257.403783327826</x:v>
      </x:c>
      <x:c r="J375" s="17" t="n">
        <x:f>IF(ISNUMBER(I375),C375*I375,"n.a.")</x:f>
        <x:v>4010350.944247529</x:v>
      </x:c>
      <x:c r="K375" s="11" t="n">
        <x:f>IF(ISNUMBER(I375),C375,0)</x:f>
        <x:v>15580</x:v>
      </x:c>
    </x:row>
    <x:row r="376" ht="25" customHeight="1">
      <x:c r="A376" s="2" t="str">
        <x:v>Ostia</x:v>
      </x:c>
      <x:c r="B376" s="2" t="str">
        <x:v>Tridentum</x:v>
      </x:c>
      <x:c r="C376" s="12" t="n">
        <x:v>1062</x:v>
      </x:c>
      <x:c r="D376" s="16" t="n">
        <x:v>57.1765049261563</x:v>
      </x:c>
      <x:c r="E376" s="18" t="n">
        <x:f>C376*D376</x:f>
        <x:v>60721.44823157799</x:v>
      </x:c>
      <x:c r="F376" s="12" t="n">
        <x:f>F375+C376</x:f>
        <x:v>1943425</x:v>
      </x:c>
      <x:c r="G376" s="24" t="n">
        <x:f>F376/SUM($C$326:$C$432)</x:f>
        <x:v>0.6790358332320069</x:v>
      </x:c>
      <x:c r="H376" s="28" t="n">
        <x:f>IF(G376&gt;=0.9,1,0)</x:f>
        <x:v>0</x:v>
      </x:c>
      <x:c r="I376" s="16" t="n">
        <x:v>57.1765049261563</x:v>
      </x:c>
      <x:c r="J376" s="18" t="n">
        <x:f>IF(ISNUMBER(I376),C376*I376,"n.a.")</x:f>
        <x:v>60721.44823157799</x:v>
      </x:c>
      <x:c r="K376" s="12" t="n">
        <x:f>IF(ISNUMBER(I376),C376,0)</x:f>
        <x:v>1062</x:v>
      </x:c>
    </x:row>
    <x:row r="377" ht="25" customHeight="1">
      <x:c r="A377" s="8" t="str">
        <x:v>Ostia</x:v>
      </x:c>
      <x:c r="B377" s="8" t="str">
        <x:v>Alba Pompeia</x:v>
      </x:c>
      <x:c r="C377" s="11" t="n">
        <x:v>4916</x:v>
      </x:c>
      <x:c r="D377" s="15" t="n">
        <x:v>57.37850157731771</x:v>
      </x:c>
      <x:c r="E377" s="17" t="n">
        <x:f>C377*D377</x:f>
        <x:v>282072.71375409386</x:v>
      </x:c>
      <x:c r="F377" s="11" t="n">
        <x:f>F376+C377</x:f>
        <x:v>1948341</x:v>
      </x:c>
      <x:c r="G377" s="23" t="n">
        <x:f>F377/SUM($C$326:$C$432)</x:f>
        <x:v>0.6807534915703366</x:v>
      </x:c>
      <x:c r="H377" s="27" t="n">
        <x:f>IF(G377&gt;=0.9,1,0)</x:f>
        <x:v>0</x:v>
      </x:c>
      <x:c r="I377" s="15" t="n">
        <x:v>57.37850157731771</x:v>
      </x:c>
      <x:c r="J377" s="17" t="n">
        <x:f>IF(ISNUMBER(I377),C377*I377,"n.a.")</x:f>
        <x:v>282072.71375409386</x:v>
      </x:c>
      <x:c r="K377" s="11" t="n">
        <x:f>IF(ISNUMBER(I377),C377,0)</x:f>
        <x:v>4916</x:v>
      </x:c>
    </x:row>
    <x:row r="378" ht="25" customHeight="1">
      <x:c r="A378" s="2" t="str">
        <x:v>Ostia</x:v>
      </x:c>
      <x:c r="B378" s="2" t="str">
        <x:v>Thessalonica</x:v>
      </x:c>
      <x:c r="C378" s="12" t="n">
        <x:v>70860</x:v>
      </x:c>
      <x:c r="D378" s="16" t="n">
        <x:v>57.80365912716838</x:v>
      </x:c>
      <x:c r="E378" s="18" t="n">
        <x:f>C378*D378</x:f>
        <x:v>4095967.2857511514</x:v>
      </x:c>
      <x:c r="F378" s="12" t="n">
        <x:f>F377+C378</x:f>
        <x:v>2019201</x:v>
      </x:c>
      <x:c r="G378" s="24" t="n">
        <x:f>F378/SUM($C$326:$C$432)</x:f>
        <x:v>0.7055120899946751</x:v>
      </x:c>
      <x:c r="H378" s="28" t="n">
        <x:f>IF(G378&gt;=0.9,1,0)</x:f>
        <x:v>0</x:v>
      </x:c>
      <x:c r="I378" s="16" t="n">
        <x:v>183.9196419281015</x:v>
      </x:c>
      <x:c r="J378" s="18" t="n">
        <x:f>IF(ISNUMBER(I378),C378*I378,"n.a.")</x:f>
        <x:v>13032545.827025272</x:v>
      </x:c>
      <x:c r="K378" s="12" t="n">
        <x:f>IF(ISNUMBER(I378),C378,0)</x:f>
        <x:v>70860</x:v>
      </x:c>
    </x:row>
    <x:row r="379" ht="25" customHeight="1">
      <x:c r="A379" s="8" t="str">
        <x:v>Ostia</x:v>
      </x:c>
      <x:c r="B379" s="8" t="str">
        <x:v>Augusta Bagiennorum</x:v>
      </x:c>
      <x:c r="C379" s="11" t="n">
        <x:v>1718</x:v>
      </x:c>
      <x:c r="D379" s="15" t="n">
        <x:v>58.19859578847467</x:v>
      </x:c>
      <x:c r="E379" s="17" t="n">
        <x:f>C379*D379</x:f>
        <x:v>99985.18756459949</x:v>
      </x:c>
      <x:c r="F379" s="11" t="n">
        <x:f>F378+C379</x:f>
        <x:v>2020919</x:v>
      </x:c>
      <x:c r="G379" s="23" t="n">
        <x:f>F379/SUM($C$326:$C$432)</x:f>
        <x:v>0.706112361968892</x:v>
      </x:c>
      <x:c r="H379" s="27" t="n">
        <x:f>IF(G379&gt;=0.9,1,0)</x:f>
        <x:v>0</x:v>
      </x:c>
      <x:c r="I379" s="15" t="n">
        <x:v>58.19859578847467</x:v>
      </x:c>
      <x:c r="J379" s="17" t="n">
        <x:f>IF(ISNUMBER(I379),C379*I379,"n.a.")</x:f>
        <x:v>99985.18756459949</x:v>
      </x:c>
      <x:c r="K379" s="11" t="n">
        <x:f>IF(ISNUMBER(I379),C379,0)</x:f>
        <x:v>1718</x:v>
      </x:c>
    </x:row>
    <x:row r="380" ht="25" customHeight="1">
      <x:c r="A380" s="2" t="str">
        <x:v>Ostia</x:v>
      </x:c>
      <x:c r="B380" s="2" t="str">
        <x:v>Pella (Macedonia)</x:v>
      </x:c>
      <x:c r="C380" s="12" t="n">
        <x:v>29368</x:v>
      </x:c>
      <x:c r="D380" s="16" t="n">
        <x:v>60.52764535476778</x:v>
      </x:c>
      <x:c r="E380" s="18" t="n">
        <x:f>C380*D380</x:f>
        <x:v>1777575.8887788202</x:v>
      </x:c>
      <x:c r="F380" s="12" t="n">
        <x:f>F379+C380</x:f>
        <x:v>2050287</x:v>
      </x:c>
      <x:c r="G380" s="24" t="n">
        <x:f>F380/SUM($C$326:$C$432)</x:f>
        <x:v>0.716373588592177</x:v>
      </x:c>
      <x:c r="H380" s="28" t="n">
        <x:f>IF(G380&gt;=0.9,1,0)</x:f>
        <x:v>0</x:v>
      </x:c>
      <x:c r="I380" s="16" t="n">
        <x:v>182.56535930390436</x:v>
      </x:c>
      <x:c r="J380" s="18" t="n">
        <x:f>IF(ISNUMBER(I380),C380*I380,"n.a.")</x:f>
        <x:v>5361579.472037063</x:v>
      </x:c>
      <x:c r="K380" s="12" t="n">
        <x:f>IF(ISNUMBER(I380),C380,0)</x:f>
        <x:v>29368</x:v>
      </x:c>
    </x:row>
    <x:row r="381" ht="25" customHeight="1">
      <x:c r="A381" s="8" t="str">
        <x:v>Ostia</x:v>
      </x:c>
      <x:c r="B381" s="8" t="str">
        <x:v>Nysa</x:v>
      </x:c>
      <x:c r="C381" s="11" t="n">
        <x:v>6567</x:v>
      </x:c>
      <x:c r="D381" s="15" t="n">
        <x:v>61.412693744362514</x:v>
      </x:c>
      <x:c r="E381" s="17" t="n">
        <x:f>C381*D381</x:f>
        <x:v>403297.15981922863</x:v>
      </x:c>
      <x:c r="F381" s="11" t="n">
        <x:f>F380+C381</x:f>
        <x:v>2056854</x:v>
      </x:c>
      <x:c r="G381" s="23" t="n">
        <x:f>F381/SUM($C$326:$C$432)</x:f>
        <x:v>0.7186681089965326</x:v>
      </x:c>
      <x:c r="H381" s="27" t="n">
        <x:f>IF(G381&gt;=0.9,1,0)</x:f>
        <x:v>0</x:v>
      </x:c>
      <x:c r="I381" s="15" t="n">
        <x:v>251.3958234236827</x:v>
      </x:c>
      <x:c r="J381" s="17" t="n">
        <x:f>IF(ISNUMBER(I381),C381*I381,"n.a.")</x:f>
        <x:v>1650916.3724233243</x:v>
      </x:c>
      <x:c r="K381" s="11" t="n">
        <x:f>IF(ISNUMBER(I381),C381,0)</x:f>
        <x:v>6567</x:v>
      </x:c>
    </x:row>
    <x:row r="382" ht="25" customHeight="1">
      <x:c r="A382" s="2" t="str">
        <x:v>Ostia</x:v>
      </x:c>
      <x:c r="B382" s="2" t="str">
        <x:v>Augusta Taurinorum</x:v>
      </x:c>
      <x:c r="C382" s="12" t="n">
        <x:v>8633</x:v>
      </x:c>
      <x:c r="D382" s="16" t="n">
        <x:v>62.1143619385972</x:v>
      </x:c>
      <x:c r="E382" s="18" t="n">
        <x:f>C382*D382</x:f>
        <x:v>536233.2866159097</x:v>
      </x:c>
      <x:c r="F382" s="12" t="n">
        <x:f>F381+C382</x:f>
        <x:v>2065487</x:v>
      </x:c>
      <x:c r="G382" s="24" t="n">
        <x:f>F382/SUM($C$326:$C$432)</x:f>
        <x:v>0.7216844931370535</x:v>
      </x:c>
      <x:c r="H382" s="28" t="n">
        <x:f>IF(G382&gt;=0.9,1,0)</x:f>
        <x:v>0</x:v>
      </x:c>
      <x:c r="I382" s="16" t="n">
        <x:v>62.1143619385972</x:v>
      </x:c>
      <x:c r="J382" s="18" t="n">
        <x:f>IF(ISNUMBER(I382),C382*I382,"n.a.")</x:f>
        <x:v>536233.2866159097</x:v>
      </x:c>
      <x:c r="K382" s="12" t="n">
        <x:f>IF(ISNUMBER(I382),C382,0)</x:f>
        <x:v>8633</x:v>
      </x:c>
    </x:row>
    <x:row r="383" ht="25" customHeight="1">
      <x:c r="A383" s="8" t="str">
        <x:v>Ostia</x:v>
      </x:c>
      <x:c r="B383" s="8" t="str">
        <x:v>Nicaea</x:v>
      </x:c>
      <x:c r="C383" s="11" t="n">
        <x:v>23429</x:v>
      </x:c>
      <x:c r="D383" s="15" t="n">
        <x:v>65.53901523414604</x:v>
      </x:c>
      <x:c r="E383" s="17" t="n">
        <x:f>C383*D383</x:f>
        <x:v>1535513.5879208075</x:v>
      </x:c>
      <x:c r="F383" s="11" t="n">
        <x:f>F382+C383</x:f>
        <x:v>2088916</x:v>
      </x:c>
      <x:c r="G383" s="23" t="n">
        <x:f>F383/SUM($C$326:$C$432)</x:f>
        <x:v>0.7298706235700739</x:v>
      </x:c>
      <x:c r="H383" s="27" t="n">
        <x:f>IF(G383&gt;=0.9,1,0)</x:f>
        <x:v>0</x:v>
      </x:c>
      <x:c r="I383" s="15" t="n">
        <x:v>231.07025694400588</x:v>
      </x:c>
      <x:c r="J383" s="17" t="n">
        <x:f>IF(ISNUMBER(I383),C383*I383,"n.a.")</x:f>
        <x:v>5413745.049941114</x:v>
      </x:c>
      <x:c r="K383" s="11" t="n">
        <x:f>IF(ISNUMBER(I383),C383,0)</x:f>
        <x:v>23429</x:v>
      </x:c>
    </x:row>
    <x:row r="384" ht="25" customHeight="1">
      <x:c r="A384" s="2" t="str">
        <x:v>Ostia</x:v>
      </x:c>
      <x:c r="B384" s="2" t="str">
        <x:v>Alabanda</x:v>
      </x:c>
      <x:c r="C384" s="12" t="n">
        <x:v>11979</x:v>
      </x:c>
      <x:c r="D384" s="16" t="n">
        <x:v>66.48070793495944</x:v>
      </x:c>
      <x:c r="E384" s="18" t="n">
        <x:f>C384*D384</x:f>
        <x:v>796372.4003528791</x:v>
      </x:c>
      <x:c r="F384" s="12" t="n">
        <x:f>F383+C384</x:f>
        <x:v>2100895</x:v>
      </x:c>
      <x:c r="G384" s="24" t="n">
        <x:f>F384/SUM($C$326:$C$432)</x:f>
        <x:v>0.7340561055136973</x:v>
      </x:c>
      <x:c r="H384" s="28" t="n">
        <x:f>IF(G384&gt;=0.9,1,0)</x:f>
        <x:v>0</x:v>
      </x:c>
      <x:c r="I384" s="16" t="n">
        <x:v>251.970932797642</x:v>
      </x:c>
      <x:c r="J384" s="18" t="n">
        <x:f>IF(ISNUMBER(I384),C384*I384,"n.a.")</x:f>
        <x:v>3018359.8039829535</x:v>
      </x:c>
      <x:c r="K384" s="12" t="n">
        <x:f>IF(ISNUMBER(I384),C384,0)</x:f>
        <x:v>11979</x:v>
      </x:c>
    </x:row>
    <x:row r="385" ht="25" customHeight="1">
      <x:c r="A385" s="8" t="str">
        <x:v>Ostia</x:v>
      </x:c>
      <x:c r="B385" s="8" t="str">
        <x:v>Augusta Praetoria</x:v>
      </x:c>
      <x:c r="C385" s="11" t="n">
        <x:v>5975</x:v>
      </x:c>
      <x:c r="D385" s="15" t="n">
        <x:v>66.82727155179306</x:v>
      </x:c>
      <x:c r="E385" s="17" t="n">
        <x:f>C385*D385</x:f>
        <x:v>399292.94752196356</x:v>
      </x:c>
      <x:c r="F385" s="11" t="n">
        <x:f>F384+C385</x:f>
        <x:v>2106870</x:v>
      </x:c>
      <x:c r="G385" s="23" t="n">
        <x:f>F385/SUM($C$326:$C$432)</x:f>
        <x:v>0.7361437801620944</x:v>
      </x:c>
      <x:c r="H385" s="27" t="n">
        <x:f>IF(G385&gt;=0.9,1,0)</x:f>
        <x:v>0</x:v>
      </x:c>
      <x:c r="I385" s="15" t="n">
        <x:v>66.82727155179306</x:v>
      </x:c>
      <x:c r="J385" s="17" t="n">
        <x:f>IF(ISNUMBER(I385),C385*I385,"n.a.")</x:f>
        <x:v>399292.94752196356</x:v>
      </x:c>
      <x:c r="K385" s="11" t="n">
        <x:f>IF(ISNUMBER(I385),C385,0)</x:f>
        <x:v>5975</x:v>
      </x:c>
    </x:row>
    <x:row r="386" ht="25" customHeight="1">
      <x:c r="A386" s="2" t="str">
        <x:v>Ostia</x:v>
      </x:c>
      <x:c r="B386" s="2" t="str">
        <x:v>Ephesus</x:v>
      </x:c>
      <x:c r="C386" s="12" t="n">
        <x:v>71587</x:v>
      </x:c>
      <x:c r="D386" s="16" t="n">
        <x:v>68.8745965049657</x:v>
      </x:c>
      <x:c r="E386" s="18" t="n">
        <x:f>C386*D386</x:f>
        <x:v>4930525.740000979</x:v>
      </x:c>
      <x:c r="F386" s="12" t="n">
        <x:f>F385+C386</x:f>
        <x:v>2178457</x:v>
      </x:c>
      <x:c r="G386" s="24" t="n">
        <x:f>F386/SUM($C$326:$C$432)</x:f>
        <x:v>0.7611563935603884</x:v>
      </x:c>
      <x:c r="H386" s="28" t="n">
        <x:f>IF(G386&gt;=0.9,1,0)</x:f>
        <x:v>0</x:v>
      </x:c>
      <x:c r="I386" s="16" t="n">
        <x:v>244.09525984140745</x:v>
      </x:c>
      <x:c r="J386" s="18" t="n">
        <x:f>IF(ISNUMBER(I386),C386*I386,"n.a.")</x:f>
        <x:v>17474047.366266835</x:v>
      </x:c>
      <x:c r="K386" s="12" t="n">
        <x:f>IF(ISNUMBER(I386),C386,0)</x:f>
        <x:v>71587</x:v>
      </x:c>
    </x:row>
    <x:row r="387" ht="25" customHeight="1">
      <x:c r="A387" s="8" t="str">
        <x:v>Ostia</x:v>
      </x:c>
      <x:c r="B387" s="8" t="str">
        <x:v>Iasus</x:v>
      </x:c>
      <x:c r="C387" s="11" t="n">
        <x:v>4653</x:v>
      </x:c>
      <x:c r="D387" s="15" t="n">
        <x:v>70.74825712118788</x:v>
      </x:c>
      <x:c r="E387" s="17" t="n">
        <x:f>C387*D387</x:f>
        <x:v>329191.64038488717</x:v>
      </x:c>
      <x:c r="F387" s="11" t="n">
        <x:f>F386+C387</x:f>
        <x:v>2183110</x:v>
      </x:c>
      <x:c r="G387" s="23" t="n">
        <x:f>F387/SUM($C$326:$C$432)</x:f>
        <x:v>0.7627821592740273</x:v>
      </x:c>
      <x:c r="H387" s="27" t="n">
        <x:f>IF(G387&gt;=0.9,1,0)</x:f>
        <x:v>0</x:v>
      </x:c>
      <x:c r="I387" s="15" t="n">
        <x:v>256.1568475772808</x:v>
      </x:c>
      <x:c r="J387" s="17" t="n">
        <x:f>IF(ISNUMBER(I387),C387*I387,"n.a.")</x:f>
        <x:v>1191897.8117770876</x:v>
      </x:c>
      <x:c r="K387" s="11" t="n">
        <x:f>IF(ISNUMBER(I387),C387,0)</x:f>
        <x:v>4653</x:v>
      </x:c>
    </x:row>
    <x:row r="388" ht="25" customHeight="1">
      <x:c r="A388" s="2" t="str">
        <x:v>Ostia</x:v>
      </x:c>
      <x:c r="B388" s="2" t="str">
        <x:v>Virunum</x:v>
      </x:c>
      <x:c r="C388" s="12" t="n">
        <x:v>7188</x:v>
      </x:c>
      <x:c r="D388" s="16" t="n">
        <x:v>71.02009259912626</x:v>
      </x:c>
      <x:c r="E388" s="18" t="n">
        <x:f>C388*D388</x:f>
        <x:v>510492.42560251954</x:v>
      </x:c>
      <x:c r="F388" s="12" t="n">
        <x:f>F387+C388</x:f>
        <x:v>2190298</x:v>
      </x:c>
      <x:c r="G388" s="24" t="n">
        <x:f>F388/SUM($C$326:$C$432)</x:f>
        <x:v>0.7652936580811702</x:v>
      </x:c>
      <x:c r="H388" s="28" t="n">
        <x:f>IF(G388&gt;=0.9,1,0)</x:f>
        <x:v>0</x:v>
      </x:c>
      <x:c r="I388" s="16" t="n">
        <x:v>71.02009259912626</x:v>
      </x:c>
      <x:c r="J388" s="18" t="n">
        <x:f>IF(ISNUMBER(I388),C388*I388,"n.a.")</x:f>
        <x:v>510492.42560251954</x:v>
      </x:c>
      <x:c r="K388" s="12" t="n">
        <x:f>IF(ISNUMBER(I388),C388,0)</x:f>
        <x:v>7188</x:v>
      </x:c>
    </x:row>
    <x:row r="389" ht="25" customHeight="1">
      <x:c r="A389" s="8" t="str">
        <x:v>Ostia</x:v>
      </x:c>
      <x:c r="B389" s="8" t="str">
        <x:v>Smyrna</x:v>
      </x:c>
      <x:c r="C389" s="11" t="n">
        <x:v>47672</x:v>
      </x:c>
      <x:c r="D389" s="15" t="n">
        <x:v>71.71910309748006</x:v>
      </x:c>
      <x:c r="E389" s="17" t="n">
        <x:f>C389*D389</x:f>
        <x:v>3418993.082863069</x:v>
      </x:c>
      <x:c r="F389" s="11" t="n">
        <x:f>F388+C389</x:f>
        <x:v>2237970</x:v>
      </x:c>
      <x:c r="G389" s="23" t="n">
        <x:f>F389/SUM($C$326:$C$432)</x:f>
        <x:v>0.7819503318616537</x:v>
      </x:c>
      <x:c r="H389" s="27" t="n">
        <x:f>IF(G389&gt;=0.9,1,0)</x:f>
        <x:v>0</x:v>
      </x:c>
      <x:c r="I389" s="15" t="n">
        <x:v>237.62602354966407</x:v>
      </x:c>
      <x:c r="J389" s="17" t="n">
        <x:f>IF(ISNUMBER(I389),C389*I389,"n.a.")</x:f>
        <x:v>11328107.794659585</x:v>
      </x:c>
      <x:c r="K389" s="11" t="n">
        <x:f>IF(ISNUMBER(I389),C389,0)</x:f>
        <x:v>47672</x:v>
      </x:c>
    </x:row>
    <x:row r="390" ht="40" customHeight="1">
      <x:c r="A390" s="2" t="str">
        <x:v>Ostia</x:v>
      </x:c>
      <x:c r="B390" s="19" t="str">
        <x:v>Forum Iulii (Gallia Narbonensis)</x:v>
      </x:c>
      <x:c r="C390" s="12" t="n">
        <x:v>7628</x:v>
      </x:c>
      <x:c r="D390" s="16" t="n">
        <x:v>72.18963107883964</x:v>
      </x:c>
      <x:c r="E390" s="18" t="n">
        <x:f>C390*D390</x:f>
        <x:v>550662.5058693888</x:v>
      </x:c>
      <x:c r="F390" s="12" t="n">
        <x:f>F389+C390</x:f>
        <x:v>2245598</x:v>
      </x:c>
      <x:c r="G390" s="24" t="n">
        <x:f>F390/SUM($C$326:$C$432)</x:f>
        <x:v>0.7846155673793062</x:v>
      </x:c>
      <x:c r="H390" s="28" t="n">
        <x:f>IF(G390&gt;=0.9,1,0)</x:f>
        <x:v>0</x:v>
      </x:c>
      <x:c r="I390" s="16" t="n">
        <x:v>72.18963107883964</x:v>
      </x:c>
      <x:c r="J390" s="18" t="n">
        <x:f>IF(ISNUMBER(I390),C390*I390,"n.a.")</x:f>
        <x:v>550662.5058693888</x:v>
      </x:c>
      <x:c r="K390" s="12" t="n">
        <x:f>IF(ISNUMBER(I390),C390,0)</x:f>
        <x:v>7628</x:v>
      </x:c>
    </x:row>
    <x:row r="391" ht="25" customHeight="1">
      <x:c r="A391" s="8" t="str">
        <x:v>Ostia</x:v>
      </x:c>
      <x:c r="B391" s="8" t="str">
        <x:v>Ilium</x:v>
      </x:c>
      <x:c r="C391" s="11" t="n">
        <x:v>3085</x:v>
      </x:c>
      <x:c r="D391" s="15" t="n">
        <x:v>73.65674608332155</x:v>
      </x:c>
      <x:c r="E391" s="17" t="n">
        <x:f>C391*D391</x:f>
        <x:v>227231.06166704698</x:v>
      </x:c>
      <x:c r="F391" s="11" t="n">
        <x:f>F390+C391</x:f>
        <x:v>2248683</x:v>
      </x:c>
      <x:c r="G391" s="23" t="n">
        <x:f>F391/SUM($C$326:$C$432)</x:f>
        <x:v>0.7856934713609472</x:v>
      </x:c>
      <x:c r="H391" s="27" t="n">
        <x:f>IF(G391&gt;=0.9,1,0)</x:f>
        <x:v>0</x:v>
      </x:c>
      <x:c r="I391" s="15" t="n">
        <x:v>212.96129381640273</x:v>
      </x:c>
      <x:c r="J391" s="17" t="n">
        <x:f>IF(ISNUMBER(I391),C391*I391,"n.a.")</x:f>
        <x:v>656985.5914236024</x:v>
      </x:c>
      <x:c r="K391" s="11" t="n">
        <x:f>IF(ISNUMBER(I391),C391,0)</x:f>
        <x:v>3085</x:v>
      </x:c>
    </x:row>
    <x:row r="392" ht="25" customHeight="1">
      <x:c r="A392" s="2" t="str">
        <x:v>Ostia</x:v>
      </x:c>
      <x:c r="B392" s="2" t="str">
        <x:v>Miletus</x:v>
      </x:c>
      <x:c r="C392" s="12" t="n">
        <x:v>18882</x:v>
      </x:c>
      <x:c r="D392" s="16" t="n">
        <x:v>73.94145019691115</x:v>
      </x:c>
      <x:c r="E392" s="18" t="n">
        <x:f>C392*D392</x:f>
        <x:v>1396162.4626180762</x:v>
      </x:c>
      <x:c r="F392" s="12" t="n">
        <x:f>F391+C392</x:f>
        <x:v>2267565</x:v>
      </x:c>
      <x:c r="G392" s="24" t="n">
        <x:f>F392/SUM($C$326:$C$432)</x:f>
        <x:v>0.792290872651497</x:v>
      </x:c>
      <x:c r="H392" s="28" t="n">
        <x:f>IF(G392&gt;=0.9,1,0)</x:f>
        <x:v>0</x:v>
      </x:c>
      <x:c r="I392" s="16" t="n">
        <x:v>255.26352327904755</x:v>
      </x:c>
      <x:c r="J392" s="18" t="n">
        <x:f>IF(ISNUMBER(I392),C392*I392,"n.a.")</x:f>
        <x:v>4819885.846554976</x:v>
      </x:c>
      <x:c r="K392" s="12" t="n">
        <x:f>IF(ISNUMBER(I392),C392,0)</x:f>
        <x:v>18882</x:v>
      </x:c>
    </x:row>
    <x:row r="393" ht="25" customHeight="1">
      <x:c r="A393" s="8" t="str">
        <x:v>Ostia</x:v>
      </x:c>
      <x:c r="B393" s="8" t="str">
        <x:v>Forum Claudii</x:v>
      </x:c>
      <x:c r="C393" s="11" t="n">
        <x:v>2655</x:v>
      </x:c>
      <x:c r="D393" s="15" t="n">
        <x:v>75.01355393966463</x:v>
      </x:c>
      <x:c r="E393" s="17" t="n">
        <x:f>C393*D393</x:f>
        <x:v>199160.9857098096</x:v>
      </x:c>
      <x:c r="F393" s="11" t="n">
        <x:f>F392+C393</x:f>
        <x:v>2270220</x:v>
      </x:c>
      <x:c r="G393" s="23" t="n">
        <x:f>F393/SUM($C$326:$C$432)</x:f>
        <x:v>0.7932185339387765</x:v>
      </x:c>
      <x:c r="H393" s="27" t="n">
        <x:f>IF(G393&gt;=0.9,1,0)</x:f>
        <x:v>0</x:v>
      </x:c>
      <x:c r="I393" s="15" t="n">
        <x:v>75.01355393966463</x:v>
      </x:c>
      <x:c r="J393" s="17" t="n">
        <x:f>IF(ISNUMBER(I393),C393*I393,"n.a.")</x:f>
        <x:v>199160.9857098096</x:v>
      </x:c>
      <x:c r="K393" s="11" t="n">
        <x:f>IF(ISNUMBER(I393),C393,0)</x:f>
        <x:v>2655</x:v>
      </x:c>
    </x:row>
    <x:row r="394" ht="25" customHeight="1">
      <x:c r="A394" s="2" t="str">
        <x:v>Ostia</x:v>
      </x:c>
      <x:c r="B394" s="2" t="str">
        <x:v>Pergamum</x:v>
      </x:c>
      <x:c r="C394" s="12" t="n">
        <x:v>56053</x:v>
      </x:c>
      <x:c r="D394" s="16" t="n">
        <x:v>76.36557890969313</x:v>
      </x:c>
      <x:c r="E394" s="18" t="n">
        <x:f>C394*D394</x:f>
        <x:v>4280519.794625029</x:v>
      </x:c>
      <x:c r="F394" s="12" t="n">
        <x:f>F393+C394</x:f>
        <x:v>2326273</x:v>
      </x:c>
      <x:c r="G394" s="24" t="n">
        <x:f>F394/SUM($C$326:$C$432)</x:f>
        <x:v>0.8128035426528527</x:v>
      </x:c>
      <x:c r="H394" s="28" t="n">
        <x:f>IF(G394&gt;=0.9,1,0)</x:f>
        <x:v>0</x:v>
      </x:c>
      <x:c r="I394" s="16" t="n">
        <x:v>231.25887617852086</x:v>
      </x:c>
      <x:c r="J394" s="18" t="n">
        <x:f>IF(ISNUMBER(I394),C394*I394,"n.a.")</x:f>
        <x:v>12962753.78643463</x:v>
      </x:c>
      <x:c r="K394" s="12" t="n">
        <x:f>IF(ISNUMBER(I394),C394,0)</x:f>
        <x:v>56053</x:v>
      </x:c>
    </x:row>
    <x:row r="395" ht="40" customHeight="1">
      <x:c r="A395" s="8" t="str">
        <x:v>Ostia</x:v>
      </x:c>
      <x:c r="B395" s="20" t="str">
        <x:v>Noviodunum (Germania Superior)</x:v>
      </x:c>
      <x:c r="C395" s="11" t="n">
        <x:v>2290</x:v>
      </x:c>
      <x:c r="D395" s="15" t="n">
        <x:v>84.4493661159048</x:v>
      </x:c>
      <x:c r="E395" s="17" t="n">
        <x:f>C395*D395</x:f>
        <x:v>193389.04840542199</x:v>
      </x:c>
      <x:c r="F395" s="11" t="n">
        <x:f>F394+C395</x:f>
        <x:v>2328563</x:v>
      </x:c>
      <x:c r="G395" s="23" t="n">
        <x:f>F395/SUM($C$326:$C$432)</x:f>
        <x:v>0.8136036723507322</x:v>
      </x:c>
      <x:c r="H395" s="27" t="n">
        <x:f>IF(G395&gt;=0.9,1,0)</x:f>
        <x:v>0</x:v>
      </x:c>
      <x:c r="I395" s="15" t="n">
        <x:v>84.4493661159048</x:v>
      </x:c>
      <x:c r="J395" s="17" t="n">
        <x:f>IF(ISNUMBER(I395),C395*I395,"n.a.")</x:f>
        <x:v>193389.04840542199</x:v>
      </x:c>
      <x:c r="K395" s="11" t="n">
        <x:f>IF(ISNUMBER(I395),C395,0)</x:f>
        <x:v>2290</x:v>
      </x:c>
    </x:row>
    <x:row r="396" ht="25" customHeight="1">
      <x:c r="A396" s="2" t="str">
        <x:v>Ostia</x:v>
      </x:c>
      <x:c r="B396" s="2" t="str">
        <x:v>Aventicum</x:v>
      </x:c>
      <x:c r="C396" s="12" t="n">
        <x:v>5022</x:v>
      </x:c>
      <x:c r="D396" s="16" t="n">
        <x:v>85.04494197694214</x:v>
      </x:c>
      <x:c r="E396" s="18" t="n">
        <x:f>C396*D396</x:f>
        <x:v>427095.69860820344</x:v>
      </x:c>
      <x:c r="F396" s="12" t="n">
        <x:f>F395+C396</x:f>
        <x:v>2333585</x:v>
      </x:c>
      <x:c r="G396" s="24" t="n">
        <x:f>F396/SUM($C$326:$C$432)</x:f>
        <x:v>0.8153583672602301</x:v>
      </x:c>
      <x:c r="H396" s="28" t="n">
        <x:f>IF(G396&gt;=0.9,1,0)</x:f>
        <x:v>0</x:v>
      </x:c>
      <x:c r="I396" s="16" t="n">
        <x:v>85.04494197694214</x:v>
      </x:c>
      <x:c r="J396" s="18" t="n">
        <x:f>IF(ISNUMBER(I396),C396*I396,"n.a.")</x:f>
        <x:v>427095.69860820344</x:v>
      </x:c>
      <x:c r="K396" s="12" t="n">
        <x:f>IF(ISNUMBER(I396),C396,0)</x:f>
        <x:v>5022</x:v>
      </x:c>
    </x:row>
    <x:row r="397" ht="25" customHeight="1">
      <x:c r="A397" s="8" t="str">
        <x:v>Ostia</x:v>
      </x:c>
      <x:c r="B397" s="8" t="str">
        <x:v>Glanum</x:v>
      </x:c>
      <x:c r="C397" s="11" t="n">
        <x:v>4291</x:v>
      </x:c>
      <x:c r="D397" s="15" t="n">
        <x:v>88.3736111082314</x:v>
      </x:c>
      <x:c r="E397" s="17" t="n">
        <x:f>C397*D397</x:f>
        <x:v>379211.1652654209</x:v>
      </x:c>
      <x:c r="F397" s="11" t="n">
        <x:f>F396+C397</x:f>
        <x:v>2337876</x:v>
      </x:c>
      <x:c r="G397" s="23" t="n">
        <x:f>F397/SUM($C$326:$C$432)</x:f>
        <x:v>0.8168576495893134</x:v>
      </x:c>
      <x:c r="H397" s="27" t="n">
        <x:f>IF(G397&gt;=0.9,1,0)</x:f>
        <x:v>0</x:v>
      </x:c>
      <x:c r="I397" s="15" t="n">
        <x:v>88.37361110823142</x:v>
      </x:c>
      <x:c r="J397" s="17" t="n">
        <x:f>IF(ISNUMBER(I397),C397*I397,"n.a.")</x:f>
        <x:v>379211.165265421</x:v>
      </x:c>
      <x:c r="K397" s="11" t="n">
        <x:f>IF(ISNUMBER(I397),C397,0)</x:f>
        <x:v>4291</x:v>
      </x:c>
    </x:row>
    <x:row r="398" ht="40" customHeight="1">
      <x:c r="A398" s="2" t="str">
        <x:v>Ostia</x:v>
      </x:c>
      <x:c r="B398" s="19" t="str">
        <x:v>Nicopolis (Moesia Inferior)</x:v>
      </x:c>
      <x:c r="C398" s="12" t="n">
        <x:v>3420</x:v>
      </x:c>
      <x:c r="D398" s="16" t="n">
        <x:v>89.21097850159434</x:v>
      </x:c>
      <x:c r="E398" s="18" t="n">
        <x:f>C398*D398</x:f>
        <x:v>305101.54647545266</x:v>
      </x:c>
      <x:c r="F398" s="12" t="n">
        <x:f>F397+C398</x:f>
        <x:v>2341296</x:v>
      </x:c>
      <x:c r="G398" s="24" t="n">
        <x:f>F398/SUM($C$326:$C$432)</x:f>
        <x:v>0.8180526031119105</x:v>
      </x:c>
      <x:c r="H398" s="28" t="n">
        <x:f>IF(G398&gt;=0.9,1,0)</x:f>
        <x:v>0</x:v>
      </x:c>
      <x:c r="I398" s="16" t="n">
        <x:v>178.82046787941348</x:v>
      </x:c>
      <x:c r="J398" s="18" t="n">
        <x:f>IF(ISNUMBER(I398),C398*I398,"n.a.")</x:f>
        <x:v>611566.0001475941</x:v>
      </x:c>
      <x:c r="K398" s="12" t="n">
        <x:f>IF(ISNUMBER(I398),C398,0)</x:f>
        <x:v>3420</x:v>
      </x:c>
    </x:row>
    <x:row r="399" ht="25" customHeight="1">
      <x:c r="A399" s="8" t="str">
        <x:v>Ostia</x:v>
      </x:c>
      <x:c r="B399" s="8" t="str">
        <x:v>Nemausus</x:v>
      </x:c>
      <x:c r="C399" s="11" t="n">
        <x:v>41539</x:v>
      </x:c>
      <x:c r="D399" s="15" t="n">
        <x:v>90.42308485059759</x:v>
      </x:c>
      <x:c r="E399" s="17" t="n">
        <x:f>C399*D399</x:f>
        <x:v>3756084.5216089734</x:v>
      </x:c>
      <x:c r="F399" s="11" t="n">
        <x:f>F398+C399</x:f>
        <x:v>2382835</x:v>
      </x:c>
      <x:c r="G399" s="23" t="n">
        <x:f>F399/SUM($C$326:$C$432)</x:f>
        <x:v>0.8325663967888594</x:v>
      </x:c>
      <x:c r="H399" s="27" t="n">
        <x:f>IF(G399&gt;=0.9,1,0)</x:f>
        <x:v>0</x:v>
      </x:c>
      <x:c r="I399" s="15" t="n">
        <x:v>90.42308485059758</x:v>
      </x:c>
      <x:c r="J399" s="17" t="n">
        <x:f>IF(ISNUMBER(I399),C399*I399,"n.a.")</x:f>
        <x:v>3756084.521608973</x:v>
      </x:c>
      <x:c r="K399" s="11" t="n">
        <x:f>IF(ISNUMBER(I399),C399,0)</x:f>
        <x:v>41539</x:v>
      </x:c>
    </x:row>
    <x:row r="400" ht="25" customHeight="1">
      <x:c r="A400" s="2" t="str">
        <x:v>Ostia</x:v>
      </x:c>
      <x:c r="B400" s="2" t="str">
        <x:v>Vienna</x:v>
      </x:c>
      <x:c r="C400" s="12" t="n">
        <x:v>6767</x:v>
      </x:c>
      <x:c r="D400" s="16" t="n">
        <x:v>92.54637722680671</x:v>
      </x:c>
      <x:c r="E400" s="18" t="n">
        <x:f>C400*D400</x:f>
        <x:v>626261.334693801</x:v>
      </x:c>
      <x:c r="F400" s="12" t="n">
        <x:f>F399+C400</x:f>
        <x:v>2389602</x:v>
      </x:c>
      <x:c r="G400" s="24" t="n">
        <x:f>F400/SUM($C$326:$C$432)</x:f>
        <x:v>0.8349307975161738</x:v>
      </x:c>
      <x:c r="H400" s="28" t="n">
        <x:f>IF(G400&gt;=0.9,1,0)</x:f>
        <x:v>0</x:v>
      </x:c>
      <x:c r="I400" s="16" t="n">
        <x:v>92.54637722680671</x:v>
      </x:c>
      <x:c r="J400" s="18" t="n">
        <x:f>IF(ISNUMBER(I400),C400*I400,"n.a.")</x:f>
        <x:v>626261.334693801</x:v>
      </x:c>
      <x:c r="K400" s="12" t="n">
        <x:f>IF(ISNUMBER(I400),C400,0)</x:f>
        <x:v>6767</x:v>
      </x:c>
    </x:row>
    <x:row r="401" ht="25" customHeight="1">
      <x:c r="A401" s="8" t="str">
        <x:v>Ostia</x:v>
      </x:c>
      <x:c r="B401" s="8" t="str">
        <x:v>Augusta Raurica</x:v>
      </x:c>
      <x:c r="C401" s="11" t="n">
        <x:v>6368</x:v>
      </x:c>
      <x:c r="D401" s="15" t="n">
        <x:v>96.09625835717766</x:v>
      </x:c>
      <x:c r="E401" s="17" t="n">
        <x:f>C401*D401</x:f>
        <x:v>611940.9732185074</x:v>
      </x:c>
      <x:c r="F401" s="11" t="n">
        <x:f>F400+C401</x:f>
        <x:v>2395970</x:v>
      </x:c>
      <x:c r="G401" s="23" t="n">
        <x:f>F401/SUM($C$326:$C$432)</x:f>
        <x:v>0.8371557869991852</x:v>
      </x:c>
      <x:c r="H401" s="27" t="n">
        <x:f>IF(G401&gt;=0.9,1,0)</x:f>
        <x:v>0</x:v>
      </x:c>
      <x:c r="I401" s="15" t="n">
        <x:v>96.09625835717766</x:v>
      </x:c>
      <x:c r="J401" s="17" t="n">
        <x:f>IF(ISNUMBER(I401),C401*I401,"n.a.")</x:f>
        <x:v>611940.9732185074</x:v>
      </x:c>
      <x:c r="K401" s="11" t="n">
        <x:f>IF(ISNUMBER(I401),C401,0)</x:f>
        <x:v>6368</x:v>
      </x:c>
    </x:row>
    <x:row r="402" ht="25" customHeight="1">
      <x:c r="A402" s="2" t="str">
        <x:v>Ostia</x:v>
      </x:c>
      <x:c r="B402" s="2" t="str">
        <x:v>Oescus</x:v>
      </x:c>
      <x:c r="C402" s="12" t="n">
        <x:v>4291</x:v>
      </x:c>
      <x:c r="D402" s="16" t="n">
        <x:v>97.12625289551181</x:v>
      </x:c>
      <x:c r="E402" s="18" t="n">
        <x:f>C402*D402</x:f>
        <x:v>416768.7511746412</x:v>
      </x:c>
      <x:c r="F402" s="12" t="n">
        <x:f>F401+C402</x:f>
        <x:v>2400261</x:v>
      </x:c>
      <x:c r="G402" s="24" t="n">
        <x:f>F402/SUM($C$326:$C$432)</x:f>
        <x:v>0.8386550693282684</x:v>
      </x:c>
      <x:c r="H402" s="28" t="n">
        <x:f>IF(G402&gt;=0.9,1,0)</x:f>
        <x:v>0</x:v>
      </x:c>
      <x:c r="I402" s="16" t="n">
        <x:v>166.01807687175832</x:v>
      </x:c>
      <x:c r="J402" s="18" t="n">
        <x:f>IF(ISNUMBER(I402),C402*I402,"n.a.")</x:f>
        <x:v>712383.567856715</x:v>
      </x:c>
      <x:c r="K402" s="12" t="n">
        <x:f>IF(ISNUMBER(I402),C402,0)</x:f>
        <x:v>4291</x:v>
      </x:c>
    </x:row>
    <x:row r="403" ht="25" customHeight="1">
      <x:c r="A403" s="8" t="str">
        <x:v>Ostia</x:v>
      </x:c>
      <x:c r="B403" s="8" t="str">
        <x:v>Athenae</x:v>
      </x:c>
      <x:c r="C403" s="11" t="n">
        <x:v>58114</x:v>
      </x:c>
      <x:c r="D403" s="15" t="n">
        <x:v>97.96061409528635</x:v>
      </x:c>
      <x:c r="E403" s="17" t="n">
        <x:f>C403*D403</x:f>
        <x:v>5692883.12753347</x:v>
      </x:c>
      <x:c r="F403" s="11" t="n">
        <x:f>F402+C403</x:f>
        <x:v>2458375</x:v>
      </x:c>
      <x:c r="G403" s="23" t="n">
        <x:f>F403/SUM($C$326:$C$432)</x:f>
        <x:v>0.8589601947704362</x:v>
      </x:c>
      <x:c r="H403" s="27" t="n">
        <x:f>IF(G403&gt;=0.9,1,0)</x:f>
        <x:v>0</x:v>
      </x:c>
      <x:c r="I403" s="15" t="n">
        <x:v>221.92647177349374</x:v>
      </x:c>
      <x:c r="J403" s="17" t="n">
        <x:f>IF(ISNUMBER(I403),C403*I403,"n.a.")</x:f>
        <x:v>12897034.980644815</x:v>
      </x:c>
      <x:c r="K403" s="11" t="n">
        <x:f>IF(ISNUMBER(I403),C403,0)</x:f>
        <x:v>58114</x:v>
      </x:c>
    </x:row>
    <x:row r="404" ht="25" customHeight="1">
      <x:c r="A404" s="2" t="str">
        <x:v>Ostia</x:v>
      </x:c>
      <x:c r="B404" s="2" t="str">
        <x:v>Forum Segusiavorum</x:v>
      </x:c>
      <x:c r="C404" s="12" t="n">
        <x:v>9938</x:v>
      </x:c>
      <x:c r="D404" s="16" t="n">
        <x:v>99.13379991146134</x:v>
      </x:c>
      <x:c r="E404" s="18" t="n">
        <x:f>C404*D404</x:f>
        <x:v>985191.7035201028</x:v>
      </x:c>
      <x:c r="F404" s="12" t="n">
        <x:f>F403+C404</x:f>
        <x:v>2468313</x:v>
      </x:c>
      <x:c r="G404" s="24" t="n">
        <x:f>F404/SUM($C$326:$C$432)</x:f>
        <x:v>0.862432548018264</x:v>
      </x:c>
      <x:c r="H404" s="28" t="n">
        <x:f>IF(G404&gt;=0.9,1,0)</x:f>
        <x:v>0</x:v>
      </x:c>
      <x:c r="I404" s="16" t="n">
        <x:v>99.13379991146134</x:v>
      </x:c>
      <x:c r="J404" s="18" t="n">
        <x:f>IF(ISNUMBER(I404),C404*I404,"n.a.")</x:f>
        <x:v>985191.7035201028</x:v>
      </x:c>
      <x:c r="K404" s="12" t="n">
        <x:f>IF(ISNUMBER(I404),C404,0)</x:f>
        <x:v>9938</x:v>
      </x:c>
    </x:row>
    <x:row r="405" ht="25" customHeight="1">
      <x:c r="A405" s="8" t="str">
        <x:v>Ostia</x:v>
      </x:c>
      <x:c r="B405" s="8" t="str">
        <x:v>Corinthia</x:v>
      </x:c>
      <x:c r="C405" s="11" t="n">
        <x:v>63700</x:v>
      </x:c>
      <x:c r="D405" s="15" t="n">
        <x:v>100.71517837162565</x:v>
      </x:c>
      <x:c r="E405" s="17" t="n">
        <x:f>C405*D405</x:f>
        <x:v>6415556.862272554</x:v>
      </x:c>
      <x:c r="F405" s="11" t="n">
        <x:f>F404+C405</x:f>
        <x:v>2532013</x:v>
      </x:c>
      <x:c r="G405" s="23" t="n">
        <x:f>F405/SUM($C$326:$C$432)</x:f>
        <x:v>0.8846894308806738</x:v>
      </x:c>
      <x:c r="H405" s="27" t="n">
        <x:f>IF(G405&gt;=0.9,1,0)</x:f>
        <x:v>0</x:v>
      </x:c>
      <x:c r="I405" s="15" t="n">
        <x:v>224.68103604983307</x:v>
      </x:c>
      <x:c r="J405" s="17" t="n">
        <x:f>IF(ISNUMBER(I405),C405*I405,"n.a.")</x:f>
        <x:v>14312181.996374367</x:v>
      </x:c>
      <x:c r="K405" s="11" t="n">
        <x:f>IF(ISNUMBER(I405),C405,0)</x:f>
        <x:v>63700</x:v>
      </x:c>
    </x:row>
    <x:row r="406" ht="25" customHeight="1">
      <x:c r="A406" s="2" t="str">
        <x:v>Ostia</x:v>
      </x:c>
      <x:c r="B406" s="2" t="str">
        <x:v>Augustodunum</x:v>
      </x:c>
      <x:c r="C406" s="12" t="n">
        <x:v>40666</x:v>
      </x:c>
      <x:c r="D406" s="16" t="n">
        <x:v>105.40677842965998</x:v>
      </x:c>
      <x:c r="E406" s="18" t="n">
        <x:f>C406*D406</x:f>
        <x:v>4286472.051620552</x:v>
      </x:c>
      <x:c r="F406" s="12" t="n">
        <x:f>F405+C406</x:f>
        <x:v>2572679</x:v>
      </x:c>
      <x:c r="G406" s="24" t="n">
        <x:f>F406/SUM($C$326:$C$432)</x:f>
        <x:v>0.8988981969479071</x:v>
      </x:c>
      <x:c r="H406" s="28" t="n">
        <x:f>IF(G406&gt;=0.9,1,0)</x:f>
        <x:v>0</x:v>
      </x:c>
      <x:c r="I406" s="16" t="n">
        <x:v>105.40677842965998</x:v>
      </x:c>
      <x:c r="J406" s="18" t="n">
        <x:f>IF(ISNUMBER(I406),C406*I406,"n.a.")</x:f>
        <x:v>4286472.051620552</x:v>
      </x:c>
      <x:c r="K406" s="12" t="n">
        <x:f>IF(ISNUMBER(I406),C406,0)</x:f>
        <x:v>40666</x:v>
      </x:c>
    </x:row>
    <x:row r="407" ht="25" customHeight="1">
      <x:c r="A407" s="8" t="str">
        <x:v>Ostia</x:v>
      </x:c>
      <x:c r="B407" s="8" t="str">
        <x:v>Anderitum</x:v>
      </x:c>
      <x:c r="C407" s="11" t="n">
        <x:v>4837</x:v>
      </x:c>
      <x:c r="D407" s="15" t="n">
        <x:v>111.17644178222277</x:v>
      </x:c>
      <x:c r="E407" s="17" t="n">
        <x:f>C407*D407</x:f>
        <x:v>537760.4489006115</x:v>
      </x:c>
      <x:c r="F407" s="11" t="n">
        <x:f>F406+C407</x:f>
        <x:v>2577516</x:v>
      </x:c>
      <x:c r="G407" s="23" t="n">
        <x:f>F407/SUM($C$326:$C$432)</x:f>
        <x:v>0.900588252558668</x:v>
      </x:c>
      <x:c r="H407" s="27" t="n">
        <x:f>IF(G407&gt;=0.9,1,0)</x:f>
        <x:v>1</x:v>
      </x:c>
      <x:c r="I407" s="15" t="n">
        <x:v>111.17644178222277</x:v>
      </x:c>
      <x:c r="J407" s="17" t="n">
        <x:f>IF(ISNUMBER(I407),C407*I407,"n.a.")</x:f>
        <x:v>537760.4489006115</x:v>
      </x:c>
      <x:c r="K407" s="11" t="n">
        <x:f>IF(ISNUMBER(I407),C407,0)</x:f>
        <x:v>4837</x:v>
      </x:c>
    </x:row>
    <x:row r="408" ht="25" customHeight="1">
      <x:c r="A408" s="2" t="str">
        <x:v>Ostia</x:v>
      </x:c>
      <x:c r="B408" s="2" t="str">
        <x:v>Lopodunum</x:v>
      </x:c>
      <x:c r="C408" s="12" t="n">
        <x:v>6171</x:v>
      </x:c>
      <x:c r="D408" s="16" t="n">
        <x:v>112.61502053878961</x:v>
      </x:c>
      <x:c r="E408" s="18" t="n">
        <x:f>C408*D408</x:f>
        <x:v>694947.2917448707</x:v>
      </x:c>
      <x:c r="F408" s="12" t="n">
        <x:f>F407+C408</x:f>
        <x:v>2583687</x:v>
      </x:c>
      <x:c r="G408" s="24" t="n">
        <x:f>F408/SUM($C$326:$C$432)</x:f>
        <x:v>0.9027444099235649</x:v>
      </x:c>
      <x:c r="H408" s="28" t="n">
        <x:f>IF(G408&gt;=0.9,1,0)</x:f>
        <x:v>1</x:v>
      </x:c>
      <x:c r="I408" s="16" t="n">
        <x:v>112.61502053878961</x:v>
      </x:c>
      <x:c r="J408" s="18" t="n">
        <x:f>IF(ISNUMBER(I408),C408*I408,"n.a.")</x:f>
        <x:v>694947.2917448707</x:v>
      </x:c>
      <x:c r="K408" s="12" t="n">
        <x:f>IF(ISNUMBER(I408),C408,0)</x:f>
        <x:v>6171</x:v>
      </x:c>
    </x:row>
    <x:row r="409" ht="25" customHeight="1">
      <x:c r="A409" s="8" t="str">
        <x:v>Ostia</x:v>
      </x:c>
      <x:c r="B409" s="8" t="str">
        <x:v>Emporiae</x:v>
      </x:c>
      <x:c r="C409" s="11" t="n">
        <x:v>2922</x:v>
      </x:c>
      <x:c r="D409" s="15" t="n">
        <x:v>114.1822588843857</x:v>
      </x:c>
      <x:c r="E409" s="17" t="n">
        <x:f>C409*D409</x:f>
        <x:v>333640.56046017504</x:v>
      </x:c>
      <x:c r="F409" s="11" t="n">
        <x:f>F408+C409</x:f>
        <x:v>2586609</x:v>
      </x:c>
      <x:c r="G409" s="23" t="n">
        <x:f>F409/SUM($C$326:$C$432)</x:f>
        <x:v>0.9037653614419945</x:v>
      </x:c>
      <x:c r="H409" s="27" t="n">
        <x:f>IF(G409&gt;=0.9,1,0)</x:f>
        <x:v>1</x:v>
      </x:c>
      <x:c r="I409" s="15" t="n">
        <x:v>114.1822588843857</x:v>
      </x:c>
      <x:c r="J409" s="17" t="n">
        <x:f>IF(ISNUMBER(I409),C409*I409,"n.a.")</x:f>
        <x:v>333640.56046017504</x:v>
      </x:c>
      <x:c r="K409" s="11" t="n">
        <x:f>IF(ISNUMBER(I409),C409,0)</x:f>
        <x:v>2922</x:v>
      </x:c>
    </x:row>
    <x:row r="410" ht="25" customHeight="1">
      <x:c r="A410" s="2" t="str">
        <x:v>Ostia</x:v>
      </x:c>
      <x:c r="B410" s="2" t="str">
        <x:v>Tolosa</x:v>
      </x:c>
      <x:c r="C410" s="12" t="n">
        <x:v>17338</x:v>
      </x:c>
      <x:c r="D410" s="16" t="n">
        <x:v>114.28201098941963</x:v>
      </x:c>
      <x:c r="E410" s="18" t="n">
        <x:f>C410*D410</x:f>
        <x:v>1981421.5065345576</x:v>
      </x:c>
      <x:c r="F410" s="12" t="n">
        <x:f>F409+C410</x:f>
        <x:v>2603947</x:v>
      </x:c>
      <x:c r="G410" s="24" t="n">
        <x:f>F410/SUM($C$326:$C$432)</x:f>
        <x:v>0.9098232866393016</x:v>
      </x:c>
      <x:c r="H410" s="28" t="n">
        <x:f>IF(G410&gt;=0.9,1,0)</x:f>
        <x:v>1</x:v>
      </x:c>
      <x:c r="I410" s="16" t="n">
        <x:v>114.28201098941963</x:v>
      </x:c>
      <x:c r="J410" s="18" t="n">
        <x:f>IF(ISNUMBER(I410),C410*I410,"n.a.")</x:f>
        <x:v>1981421.5065345576</x:v>
      </x:c>
      <x:c r="K410" s="12" t="n">
        <x:f>IF(ISNUMBER(I410),C410,0)</x:f>
        <x:v>17338</x:v>
      </x:c>
    </x:row>
    <x:row r="411" ht="25" customHeight="1">
      <x:c r="A411" s="8" t="str">
        <x:v>Ostia</x:v>
      </x:c>
      <x:c r="B411" s="8" t="str">
        <x:v>Agedincum</x:v>
      </x:c>
      <x:c r="C411" s="11" t="n">
        <x:v>46171</x:v>
      </x:c>
      <x:c r="D411" s="15" t="n">
        <x:v>116.27289317462764</x:v>
      </x:c>
      <x:c r="E411" s="17" t="n">
        <x:f>C411*D411</x:f>
        <x:v>5368435.7507657325</x:v>
      </x:c>
      <x:c r="F411" s="11" t="n">
        <x:f>F410+C411</x:f>
        <x:v>2650118</x:v>
      </x:c>
      <x:c r="G411" s="23" t="n">
        <x:f>F411/SUM($C$326:$C$432)</x:f>
        <x:v>0.9259555085959785</x:v>
      </x:c>
      <x:c r="H411" s="27" t="n">
        <x:f>IF(G411&gt;=0.9,1,0)</x:f>
        <x:v>1</x:v>
      </x:c>
      <x:c r="I411" s="15" t="n">
        <x:v>116.27289317462763</x:v>
      </x:c>
      <x:c r="J411" s="17" t="n">
        <x:f>IF(ISNUMBER(I411),C411*I411,"n.a.")</x:f>
        <x:v>5368435.7507657325</x:v>
      </x:c>
      <x:c r="K411" s="11" t="n">
        <x:f>IF(ISNUMBER(I411),C411,0)</x:f>
        <x:v>46171</x:v>
      </x:c>
    </x:row>
    <x:row r="412" ht="25" customHeight="1">
      <x:c r="A412" s="2" t="str">
        <x:v>Ostia</x:v>
      </x:c>
      <x:c r="B412" s="2" t="str">
        <x:v>Sarmizegetusa</x:v>
      </x:c>
      <x:c r="C412" s="12" t="n">
        <x:v>4291</x:v>
      </x:c>
      <x:c r="D412" s="16" t="n">
        <x:v>117.88814858008283</x:v>
      </x:c>
      <x:c r="E412" s="18" t="n">
        <x:f>C412*D412</x:f>
        <x:v>505858.0455571354</x:v>
      </x:c>
      <x:c r="F412" s="12" t="n">
        <x:f>F411+C412</x:f>
        <x:v>2654409</x:v>
      </x:c>
      <x:c r="G412" s="24" t="n">
        <x:f>F412/SUM($C$326:$C$432)</x:f>
        <x:v>0.9274547909250618</x:v>
      </x:c>
      <x:c r="H412" s="28" t="n">
        <x:f>IF(G412&gt;=0.9,1,0)</x:f>
        <x:v>1</x:v>
      </x:c>
      <x:c r="I412" s="16" t="n">
        <x:v>137.25698997210512</x:v>
      </x:c>
      <x:c r="J412" s="18" t="n">
        <x:f>IF(ISNUMBER(I412),C412*I412,"n.a.")</x:f>
        <x:v>588969.7439703031</x:v>
      </x:c>
      <x:c r="K412" s="12" t="n">
        <x:f>IF(ISNUMBER(I412),C412,0)</x:f>
        <x:v>4291</x:v>
      </x:c>
    </x:row>
    <x:row r="413" ht="40" customHeight="1">
      <x:c r="A413" s="8" t="str">
        <x:v>Ostia</x:v>
      </x:c>
      <x:c r="B413" s="20" t="str">
        <x:v>Colonia Augusta Treverorum</x:v>
      </x:c>
      <x:c r="C413" s="11" t="n">
        <x:v>28211</x:v>
      </x:c>
      <x:c r="D413" s="15" t="n">
        <x:v>122.19521361356543</x:v>
      </x:c>
      <x:c r="E413" s="17" t="n">
        <x:f>C413*D413</x:f>
        <x:v>3447249.1712522944</x:v>
      </x:c>
      <x:c r="F413" s="11" t="n">
        <x:f>F412+C413</x:f>
        <x:v>2682620</x:v>
      </x:c>
      <x:c r="G413" s="23" t="n">
        <x:f>F413/SUM($C$326:$C$432)</x:f>
        <x:v>0.9373117598800295</x:v>
      </x:c>
      <x:c r="H413" s="27" t="n">
        <x:f>IF(G413&gt;=0.9,1,0)</x:f>
        <x:v>1</x:v>
      </x:c>
      <x:c r="I413" s="15" t="n">
        <x:v>122.19521361356543</x:v>
      </x:c>
      <x:c r="J413" s="17" t="n">
        <x:f>IF(ISNUMBER(I413),C413*I413,"n.a.")</x:f>
        <x:v>3447249.1712522944</x:v>
      </x:c>
      <x:c r="K413" s="11" t="n">
        <x:f>IF(ISNUMBER(I413),C413,0)</x:f>
        <x:v>28211</x:v>
      </x:c>
    </x:row>
    <x:row r="414" ht="25" customHeight="1">
      <x:c r="A414" s="2" t="str">
        <x:v>Ostia</x:v>
      </x:c>
      <x:c r="B414" s="2" t="str">
        <x:v>Lugdunum Convenarum</x:v>
      </x:c>
      <x:c r="C414" s="12" t="n">
        <x:v>7582</x:v>
      </x:c>
      <x:c r="D414" s="16" t="n">
        <x:v>122.73359444421408</x:v>
      </x:c>
      <x:c r="E414" s="18" t="n">
        <x:f>C414*D414</x:f>
        <x:v>930566.1130760311</x:v>
      </x:c>
      <x:c r="F414" s="12" t="n">
        <x:f>F413+C414</x:f>
        <x:v>2690202</x:v>
      </x:c>
      <x:c r="G414" s="24" t="n">
        <x:f>F414/SUM($C$326:$C$432)</x:f>
        <x:v>0.9399609229234014</x:v>
      </x:c>
      <x:c r="H414" s="28" t="n">
        <x:f>IF(G414&gt;=0.9,1,0)</x:f>
        <x:v>1</x:v>
      </x:c>
      <x:c r="I414" s="16" t="n">
        <x:v>122.73359444421408</x:v>
      </x:c>
      <x:c r="J414" s="18" t="n">
        <x:f>IF(ISNUMBER(I414),C414*I414,"n.a.")</x:f>
        <x:v>930566.1130760311</x:v>
      </x:c>
      <x:c r="K414" s="12" t="n">
        <x:f>IF(ISNUMBER(I414),C414,0)</x:f>
        <x:v>7582</x:v>
      </x:c>
    </x:row>
    <x:row r="415" ht="25" customHeight="1">
      <x:c r="A415" s="8" t="str">
        <x:v>Ostia</x:v>
      </x:c>
      <x:c r="B415" s="8" t="str">
        <x:v>Doclea</x:v>
      </x:c>
      <x:c r="C415" s="11" t="n">
        <x:v>3104</x:v>
      </x:c>
      <x:c r="D415" s="15" t="n">
        <x:v>123.93265100957007</x:v>
      </x:c>
      <x:c r="E415" s="17" t="n">
        <x:f>C415*D415</x:f>
        <x:v>384686.9487337055</x:v>
      </x:c>
      <x:c r="F415" s="11" t="n">
        <x:f>F414+C415</x:f>
        <x:v>2693306</x:v>
      </x:c>
      <x:c r="G415" s="23" t="n">
        <x:f>F415/SUM($C$326:$C$432)</x:f>
        <x:v>0.9410454655357235</x:v>
      </x:c>
      <x:c r="H415" s="27" t="n">
        <x:f>IF(G415&gt;=0.9,1,0)</x:f>
        <x:v>1</x:v>
      </x:c>
      <x:c r="I415" s="15" t="n">
        <x:v>123.93265100957007</x:v>
      </x:c>
      <x:c r="J415" s="17" t="n">
        <x:f>IF(ISNUMBER(I415),C415*I415,"n.a.")</x:f>
        <x:v>384686.9487337055</x:v>
      </x:c>
      <x:c r="K415" s="11" t="n">
        <x:f>IF(ISNUMBER(I415),C415,0)</x:f>
        <x:v>3104</x:v>
      </x:c>
    </x:row>
    <x:row r="416" ht="25" customHeight="1">
      <x:c r="A416" s="2" t="str">
        <x:v>Ostia</x:v>
      </x:c>
      <x:c r="B416" s="2" t="str">
        <x:v>Baetulo</x:v>
      </x:c>
      <x:c r="C416" s="12" t="n">
        <x:v>1157</x:v>
      </x:c>
      <x:c r="D416" s="16" t="n">
        <x:v>124.12766531534625</x:v>
      </x:c>
      <x:c r="E416" s="18" t="n">
        <x:f>C416*D416</x:f>
        <x:v>143615.7087698556</x:v>
      </x:c>
      <x:c r="F416" s="12" t="n">
        <x:f>F415+C416</x:f>
        <x:v>2694463</x:v>
      </x:c>
      <x:c r="G416" s="24" t="n">
        <x:f>F416/SUM($C$326:$C$432)</x:f>
        <x:v>0.9414497232040407</x:v>
      </x:c>
      <x:c r="H416" s="28" t="n">
        <x:f>IF(G416&gt;=0.9,1,0)</x:f>
        <x:v>1</x:v>
      </x:c>
      <x:c r="I416" s="16" t="n">
        <x:v>124.12766531534625</x:v>
      </x:c>
      <x:c r="J416" s="18" t="n">
        <x:f>IF(ISNUMBER(I416),C416*I416,"n.a.")</x:f>
        <x:v>143615.7087698556</x:v>
      </x:c>
      <x:c r="K416" s="12" t="n">
        <x:f>IF(ISNUMBER(I416),C416,0)</x:f>
        <x:v>1157</x:v>
      </x:c>
    </x:row>
    <x:row r="417" ht="25" customHeight="1">
      <x:c r="A417" s="8" t="str">
        <x:v>Ostia</x:v>
      </x:c>
      <x:c r="B417" s="8" t="str">
        <x:v>Lutetia</x:v>
      </x:c>
      <x:c r="C417" s="11" t="n">
        <x:v>6767</x:v>
      </x:c>
      <x:c r="D417" s="15" t="n">
        <x:v>125.33698650971253</x:v>
      </x:c>
      <x:c r="E417" s="17" t="n">
        <x:f>C417*D417</x:f>
        <x:v>848155.3877112247</x:v>
      </x:c>
      <x:c r="F417" s="11" t="n">
        <x:f>F416+C417</x:f>
        <x:v>2701230</x:v>
      </x:c>
      <x:c r="G417" s="23" t="n">
        <x:f>F417/SUM($C$326:$C$432)</x:f>
        <x:v>0.9438141239313551</x:v>
      </x:c>
      <x:c r="H417" s="27" t="n">
        <x:f>IF(G417&gt;=0.9,1,0)</x:f>
        <x:v>1</x:v>
      </x:c>
      <x:c r="I417" s="15" t="n">
        <x:v>125.33698650971253</x:v>
      </x:c>
      <x:c r="J417" s="17" t="n">
        <x:f>IF(ISNUMBER(I417),C417*I417,"n.a.")</x:f>
        <x:v>848155.3877112247</x:v>
      </x:c>
      <x:c r="K417" s="11" t="n">
        <x:f>IF(ISNUMBER(I417),C417,0)</x:f>
        <x:v>6767</x:v>
      </x:c>
    </x:row>
    <x:row r="418" ht="25" customHeight="1">
      <x:c r="A418" s="2" t="str">
        <x:v>Ostia</x:v>
      </x:c>
      <x:c r="B418" s="2" t="str">
        <x:v>Vesunna</x:v>
      </x:c>
      <x:c r="C418" s="12" t="n">
        <x:v>4327</x:v>
      </x:c>
      <x:c r="D418" s="16" t="n">
        <x:v>130.58363198188943</x:v>
      </x:c>
      <x:c r="E418" s="18" t="n">
        <x:f>C418*D418</x:f>
        <x:v>565035.3755856355</x:v>
      </x:c>
      <x:c r="F418" s="12" t="n">
        <x:f>F417+C418</x:f>
        <x:v>2705557</x:v>
      </x:c>
      <x:c r="G418" s="24" t="n">
        <x:f>F418/SUM($C$326:$C$432)</x:f>
        <x:v>0.945325984718571</x:v>
      </x:c>
      <x:c r="H418" s="28" t="n">
        <x:f>IF(G418&gt;=0.9,1,0)</x:f>
        <x:v>1</x:v>
      </x:c>
      <x:c r="I418" s="16" t="n">
        <x:v>130.58363198188943</x:v>
      </x:c>
      <x:c r="J418" s="18" t="n">
        <x:f>IF(ISNUMBER(I418),C418*I418,"n.a.")</x:f>
        <x:v>565035.3755856355</x:v>
      </x:c>
      <x:c r="K418" s="12" t="n">
        <x:f>IF(ISNUMBER(I418),C418,0)</x:f>
        <x:v>4327</x:v>
      </x:c>
    </x:row>
    <x:row r="419" ht="25" customHeight="1">
      <x:c r="A419" s="8" t="str">
        <x:v>Ostia</x:v>
      </x:c>
      <x:c r="B419" s="8" t="str">
        <x:v>Tarraco</x:v>
      </x:c>
      <x:c r="C419" s="11" t="n">
        <x:v>12211</x:v>
      </x:c>
      <x:c r="D419" s="15" t="n">
        <x:v>131.18873722077467</x:v>
      </x:c>
      <x:c r="E419" s="17" t="n">
        <x:f>C419*D419</x:f>
        <x:v>1601945.6702028795</x:v>
      </x:c>
      <x:c r="F419" s="11" t="n">
        <x:f>F418+C419</x:f>
        <x:v>2717768</x:v>
      </x:c>
      <x:c r="G419" s="23" t="n">
        <x:f>F419/SUM($C$326:$C$432)</x:f>
        <x:v>0.9495925278368267</x:v>
      </x:c>
      <x:c r="H419" s="27" t="n">
        <x:f>IF(G419&gt;=0.9,1,0)</x:f>
        <x:v>1</x:v>
      </x:c>
      <x:c r="I419" s="15" t="n">
        <x:v>131.18873722077467</x:v>
      </x:c>
      <x:c r="J419" s="17" t="n">
        <x:f>IF(ISNUMBER(I419),C419*I419,"n.a.")</x:f>
        <x:v>1601945.6702028795</x:v>
      </x:c>
      <x:c r="K419" s="11" t="n">
        <x:f>IF(ISNUMBER(I419),C419,0)</x:f>
        <x:v>12211</x:v>
      </x:c>
    </x:row>
    <x:row r="420" ht="25" customHeight="1">
      <x:c r="A420" s="2" t="str">
        <x:v>Ostia</x:v>
      </x:c>
      <x:c r="B420" s="2" t="str">
        <x:v>Burdigala</x:v>
      </x:c>
      <x:c r="C420" s="12" t="n">
        <x:v>16187</x:v>
      </x:c>
      <x:c r="D420" s="16" t="n">
        <x:v>134.7553172998348</x:v>
      </x:c>
      <x:c r="E420" s="18" t="n">
        <x:f>C420*D420</x:f>
        <x:v>2181284.3211324257</x:v>
      </x:c>
      <x:c r="F420" s="12" t="n">
        <x:f>F419+C420</x:f>
        <x:v>2733955</x:v>
      </x:c>
      <x:c r="G420" s="24" t="n">
        <x:f>F420/SUM($C$326:$C$432)</x:f>
        <x:v>0.9552482917755053</x:v>
      </x:c>
      <x:c r="H420" s="28" t="n">
        <x:f>IF(G420&gt;=0.9,1,0)</x:f>
        <x:v>1</x:v>
      </x:c>
      <x:c r="I420" s="16" t="n">
        <x:v>134.7553172998348</x:v>
      </x:c>
      <x:c r="J420" s="18" t="n">
        <x:f>IF(ISNUMBER(I420),C420*I420,"n.a.")</x:f>
        <x:v>2181284.3211324257</x:v>
      </x:c>
      <x:c r="K420" s="12" t="n">
        <x:f>IF(ISNUMBER(I420),C420,0)</x:f>
        <x:v>16187</x:v>
      </x:c>
    </x:row>
    <x:row r="421" ht="25" customHeight="1">
      <x:c r="A421" s="8" t="str">
        <x:v>Ostia</x:v>
      </x:c>
      <x:c r="B421" s="8" t="str">
        <x:v>Colonia Agrippinensis</x:v>
      </x:c>
      <x:c r="C421" s="11" t="n">
        <x:v>13426</x:v>
      </x:c>
      <x:c r="D421" s="15" t="n">
        <x:v>135.1599797906211</x:v>
      </x:c>
      <x:c r="E421" s="17" t="n">
        <x:f>C421*D421</x:f>
        <x:v>1814657.8886688787</x:v>
      </x:c>
      <x:c r="F421" s="11" t="n">
        <x:f>F420+C421</x:f>
        <x:v>2747381</x:v>
      </x:c>
      <x:c r="G421" s="23" t="n">
        <x:f>F421/SUM($C$326:$C$432)</x:f>
        <x:v>0.9599393578557363</x:v>
      </x:c>
      <x:c r="H421" s="27" t="n">
        <x:f>IF(G421&gt;=0.9,1,0)</x:f>
        <x:v>1</x:v>
      </x:c>
      <x:c r="I421" s="15" t="n">
        <x:v>135.1599797906211</x:v>
      </x:c>
      <x:c r="J421" s="17" t="n">
        <x:f>IF(ISNUMBER(I421),C421*I421,"n.a.")</x:f>
        <x:v>1814657.8886688787</x:v>
      </x:c>
      <x:c r="K421" s="11" t="n">
        <x:f>IF(ISNUMBER(I421),C421,0)</x:f>
        <x:v>13426</x:v>
      </x:c>
    </x:row>
    <x:row r="422" ht="25" customHeight="1">
      <x:c r="A422" s="2" t="str">
        <x:v>Ostia</x:v>
      </x:c>
      <x:c r="B422" s="2" t="str">
        <x:v>Augusta Ambianorum</x:v>
      </x:c>
      <x:c r="C422" s="12" t="n">
        <x:v>38476</x:v>
      </x:c>
      <x:c r="D422" s="16" t="n">
        <x:v>135.20152663968204</x:v>
      </x:c>
      <x:c r="E422" s="18" t="n">
        <x:f>C422*D422</x:f>
        <x:v>5202013.938988406</x:v>
      </x:c>
      <x:c r="F422" s="12" t="n">
        <x:f>F421+C422</x:f>
        <x:v>2785857</x:v>
      </x:c>
      <x:c r="G422" s="24" t="n">
        <x:f>F422/SUM($C$326:$C$432)</x:f>
        <x:v>0.9733829343865695</x:v>
      </x:c>
      <x:c r="H422" s="28" t="n">
        <x:f>IF(G422&gt;=0.9,1,0)</x:f>
        <x:v>1</x:v>
      </x:c>
      <x:c r="I422" s="16" t="n">
        <x:v>135.20152663968204</x:v>
      </x:c>
      <x:c r="J422" s="18" t="n">
        <x:f>IF(ISNUMBER(I422),C422*I422,"n.a.")</x:f>
        <x:v>5202013.938988406</x:v>
      </x:c>
      <x:c r="K422" s="12" t="n">
        <x:f>IF(ISNUMBER(I422),C422,0)</x:f>
        <x:v>38476</x:v>
      </x:c>
    </x:row>
    <x:row r="423" ht="40" customHeight="1">
      <x:c r="A423" s="8" t="str">
        <x:v>Ostia</x:v>
      </x:c>
      <x:c r="B423" s="20" t="str">
        <x:v>Noviodunum (Gallia Lugdunensis)</x:v>
      </x:c>
      <x:c r="C423" s="11" t="n">
        <x:v>3590</x:v>
      </x:c>
      <x:c r="D423" s="15" t="n">
        <x:v>140.4976183248694</x:v>
      </x:c>
      <x:c r="E423" s="17" t="n">
        <x:f>C423*D423</x:f>
        <x:v>504386.4497862811</x:v>
      </x:c>
      <x:c r="F423" s="11" t="n">
        <x:f>F422+C423</x:f>
        <x:v>2789447</x:v>
      </x:c>
      <x:c r="G423" s="23" t="n">
        <x:f>F423/SUM($C$326:$C$432)</x:f>
        <x:v>0.9746372861836818</x:v>
      </x:c>
      <x:c r="H423" s="27" t="n">
        <x:f>IF(G423&gt;=0.9,1,0)</x:f>
        <x:v>1</x:v>
      </x:c>
      <x:c r="I423" s="15" t="n">
        <x:v>140.4976183248694</x:v>
      </x:c>
      <x:c r="J423" s="17" t="n">
        <x:f>IF(ISNUMBER(I423),C423*I423,"n.a.")</x:f>
        <x:v>504386.4497862811</x:v>
      </x:c>
      <x:c r="K423" s="11" t="n">
        <x:f>IF(ISNUMBER(I423),C423,0)</x:f>
        <x:v>3590</x:v>
      </x:c>
    </x:row>
    <x:row r="424" ht="25" customHeight="1">
      <x:c r="A424" s="2" t="str">
        <x:v>Ostia</x:v>
      </x:c>
      <x:c r="B424" s="2" t="str">
        <x:v>Caesaraugusta</x:v>
      </x:c>
      <x:c r="C424" s="12" t="n">
        <x:v>7172</x:v>
      </x:c>
      <x:c r="D424" s="16" t="n">
        <x:v>147.4913041112998</x:v>
      </x:c>
      <x:c r="E424" s="18" t="n">
        <x:f>C424*D424</x:f>
        <x:v>1057807.6330862422</x:v>
      </x:c>
      <x:c r="F424" s="12" t="n">
        <x:f>F423+C424</x:f>
        <x:v>2796619</x:v>
      </x:c>
      <x:c r="G424" s="24" t="n">
        <x:f>F424/SUM($C$326:$C$432)</x:f>
        <x:v>0.977143194564988</x:v>
      </x:c>
      <x:c r="H424" s="28" t="n">
        <x:f>IF(G424&gt;=0.9,1,0)</x:f>
        <x:v>1</x:v>
      </x:c>
      <x:c r="I424" s="16" t="n">
        <x:v>147.4913041112998</x:v>
      </x:c>
      <x:c r="J424" s="18" t="n">
        <x:f>IF(ISNUMBER(I424),C424*I424,"n.a.")</x:f>
        <x:v>1057807.6330862422</x:v>
      </x:c>
      <x:c r="K424" s="12" t="n">
        <x:f>IF(ISNUMBER(I424),C424,0)</x:f>
        <x:v>7172</x:v>
      </x:c>
    </x:row>
    <x:row r="425" ht="25" customHeight="1">
      <x:c r="A425" s="8" t="str">
        <x:v>Ostia</x:v>
      </x:c>
      <x:c r="B425" s="8" t="str">
        <x:v>Clunia</x:v>
      </x:c>
      <x:c r="C425" s="11" t="n">
        <x:v>9327</x:v>
      </x:c>
      <x:c r="D425" s="15" t="n">
        <x:v>172.91668058927712</x:v>
      </x:c>
      <x:c r="E425" s="17" t="n">
        <x:f>C425*D425</x:f>
        <x:v>1612793.8798561876</x:v>
      </x:c>
      <x:c r="F425" s="11" t="n">
        <x:f>F424+C425</x:f>
        <x:v>2805946</x:v>
      </x:c>
      <x:c r="G425" s="23" t="n">
        <x:f>F425/SUM($C$326:$C$432)</x:f>
        <x:v>0.9804020634261763</x:v>
      </x:c>
      <x:c r="H425" s="27" t="n">
        <x:f>IF(G425&gt;=0.9,1,0)</x:f>
        <x:v>1</x:v>
      </x:c>
      <x:c r="I425" s="15" t="n">
        <x:v>172.91668058927712</x:v>
      </x:c>
      <x:c r="J425" s="17" t="n">
        <x:f>IF(ISNUMBER(I425),C425*I425,"n.a.")</x:f>
        <x:v>1612793.8798561876</x:v>
      </x:c>
      <x:c r="K425" s="11" t="n">
        <x:f>IF(ISNUMBER(I425),C425,0)</x:f>
        <x:v>9327</x:v>
      </x:c>
    </x:row>
    <x:row r="426" ht="25" customHeight="1">
      <x:c r="A426" s="2" t="str">
        <x:v>Ostia</x:v>
      </x:c>
      <x:c r="B426" s="2" t="str">
        <x:v>Carthago Nova</x:v>
      </x:c>
      <x:c r="C426" s="12" t="n">
        <x:v>9498</x:v>
      </x:c>
      <x:c r="D426" s="16" t="n">
        <x:v>174.2055691324184</x:v>
      </x:c>
      <x:c r="E426" s="18" t="n">
        <x:f>C426*D426</x:f>
        <x:v>1654604.4956197098</x:v>
      </x:c>
      <x:c r="F426" s="12" t="n">
        <x:f>F425+C426</x:f>
        <x:v>2815444</x:v>
      </x:c>
      <x:c r="G426" s="24" t="n">
        <x:f>F426/SUM($C$326:$C$432)</x:f>
        <x:v>0.9837206799634945</x:v>
      </x:c>
      <x:c r="H426" s="28" t="n">
        <x:f>IF(G426&gt;=0.9,1,0)</x:f>
        <x:v>1</x:v>
      </x:c>
      <x:c r="I426" s="16" t="n">
        <x:v>174.2055691324184</x:v>
      </x:c>
      <x:c r="J426" s="18" t="n">
        <x:f>IF(ISNUMBER(I426),C426*I426,"n.a.")</x:f>
        <x:v>1654604.4956197098</x:v>
      </x:c>
      <x:c r="K426" s="12" t="n">
        <x:f>IF(ISNUMBER(I426),C426,0)</x:f>
        <x:v>9498</x:v>
      </x:c>
    </x:row>
    <x:row r="427" ht="25" customHeight="1">
      <x:c r="A427" s="8" t="str">
        <x:v>Ostia</x:v>
      </x:c>
      <x:c r="B427" s="8" t="str">
        <x:v>Segobriga</x:v>
      </x:c>
      <x:c r="C427" s="11" t="n">
        <x:v>1030</x:v>
      </x:c>
      <x:c r="D427" s="15" t="n">
        <x:v>182.49564808640085</x:v>
      </x:c>
      <x:c r="E427" s="17" t="n">
        <x:f>C427*D427</x:f>
        <x:v>187970.51752899287</x:v>
      </x:c>
      <x:c r="F427" s="11" t="n">
        <x:f>F426+C427</x:f>
        <x:v>2816474</x:v>
      </x:c>
      <x:c r="G427" s="23" t="n">
        <x:f>F427/SUM($C$326:$C$432)</x:f>
        <x:v>0.9840805636267329</x:v>
      </x:c>
      <x:c r="H427" s="27" t="n">
        <x:f>IF(G427&gt;=0.9,1,0)</x:f>
        <x:v>1</x:v>
      </x:c>
      <x:c r="I427" s="15" t="n">
        <x:v>182.49564808640085</x:v>
      </x:c>
      <x:c r="J427" s="17" t="n">
        <x:f>IF(ISNUMBER(I427),C427*I427,"n.a.")</x:f>
        <x:v>187970.51752899287</x:v>
      </x:c>
      <x:c r="K427" s="11" t="n">
        <x:f>IF(ISNUMBER(I427),C427,0)</x:f>
        <x:v>1030</x:v>
      </x:c>
    </x:row>
    <x:row r="428" ht="25" customHeight="1">
      <x:c r="A428" s="2" t="str">
        <x:v>Ostia</x:v>
      </x:c>
      <x:c r="B428" s="2" t="str">
        <x:v>Corduba</x:v>
      </x:c>
      <x:c r="C428" s="12" t="n">
        <x:v>19404</x:v>
      </x:c>
      <x:c r="D428" s="16" t="n">
        <x:v>201.4725897403366</x:v>
      </x:c>
      <x:c r="E428" s="18" t="n">
        <x:f>C428*D428</x:f>
        <x:v>3909374.131321491</x:v>
      </x:c>
      <x:c r="F428" s="12" t="n">
        <x:f>F427+C428</x:f>
        <x:v>2835878</x:v>
      </x:c>
      <x:c r="G428" s="24" t="n">
        <x:f>F428/SUM($C$326:$C$432)</x:f>
        <x:v>0.9908603525602054</x:v>
      </x:c>
      <x:c r="H428" s="28" t="n">
        <x:f>IF(G428&gt;=0.9,1,0)</x:f>
        <x:v>1</x:v>
      </x:c>
      <x:c r="I428" s="16" t="n">
        <x:v>201.4725897403366</x:v>
      </x:c>
      <x:c r="J428" s="18" t="n">
        <x:f>IF(ISNUMBER(I428),C428*I428,"n.a.")</x:f>
        <x:v>3909374.131321491</x:v>
      </x:c>
      <x:c r="K428" s="12" t="n">
        <x:f>IF(ISNUMBER(I428),C428,0)</x:f>
        <x:v>19404</x:v>
      </x:c>
    </x:row>
    <x:row r="429" ht="25" customHeight="1">
      <x:c r="A429" s="8" t="str">
        <x:v>Ostia</x:v>
      </x:c>
      <x:c r="B429" s="8" t="str">
        <x:v>Iluro</x:v>
      </x:c>
      <x:c r="C429" s="11" t="n">
        <x:v>907</x:v>
      </x:c>
      <x:c r="D429" s="15" t="n">
        <x:v>202.9719984137195</x:v>
      </x:c>
      <x:c r="E429" s="17" t="n">
        <x:f>C429*D429</x:f>
        <x:v>184095.60256124358</x:v>
      </x:c>
      <x:c r="F429" s="11" t="n">
        <x:f>F428+C429</x:f>
        <x:v>2836785</x:v>
      </x:c>
      <x:c r="G429" s="23" t="n">
        <x:f>F429/SUM($C$326:$C$432)</x:f>
        <x:v>0.991177259824824</x:v>
      </x:c>
      <x:c r="H429" s="27" t="n">
        <x:f>IF(G429&gt;=0.9,1,0)</x:f>
        <x:v>1</x:v>
      </x:c>
      <x:c r="I429" s="15" t="n">
        <x:v>202.9719984137195</x:v>
      </x:c>
      <x:c r="J429" s="17" t="n">
        <x:f>IF(ISNUMBER(I429),C429*I429,"n.a.")</x:f>
        <x:v>184095.60256124358</x:v>
      </x:c>
      <x:c r="K429" s="11" t="n">
        <x:f>IF(ISNUMBER(I429),C429,0)</x:f>
        <x:v>907</x:v>
      </x:c>
    </x:row>
    <x:row r="430" ht="25" customHeight="1">
      <x:c r="A430" s="2" t="str">
        <x:v>Ostia</x:v>
      </x:c>
      <x:c r="B430" s="2" t="str">
        <x:v>Augusta Emerita</x:v>
      </x:c>
      <x:c r="C430" s="12" t="n">
        <x:v>14841</x:v>
      </x:c>
      <x:c r="D430" s="16" t="n">
        <x:v>203.2258948491175</x:v>
      </x:c>
      <x:c r="E430" s="18" t="n">
        <x:f>C430*D430</x:f>
        <x:v>3016075.505455753</x:v>
      </x:c>
      <x:c r="F430" s="12" t="n">
        <x:f>F429+C430</x:f>
        <x:v>2851626</x:v>
      </x:c>
      <x:c r="G430" s="24" t="n">
        <x:f>F430/SUM($C$326:$C$432)</x:f>
        <x:v>0.9963627291899892</x:v>
      </x:c>
      <x:c r="H430" s="28" t="n">
        <x:f>IF(G430&gt;=0.9,1,0)</x:f>
        <x:v>1</x:v>
      </x:c>
      <x:c r="I430" s="16" t="n">
        <x:v>203.22589484911754</x:v>
      </x:c>
      <x:c r="J430" s="18" t="n">
        <x:f>IF(ISNUMBER(I430),C430*I430,"n.a.")</x:f>
        <x:v>3016075.5054557533</x:v>
      </x:c>
      <x:c r="K430" s="12" t="n">
        <x:f>IF(ISNUMBER(I430),C430,0)</x:f>
        <x:v>14841</x:v>
      </x:c>
    </x:row>
    <x:row r="431" ht="25" customHeight="1">
      <x:c r="A431" s="8" t="str">
        <x:v>Ostia</x:v>
      </x:c>
      <x:c r="B431" s="8" t="str">
        <x:v>Italica</x:v>
      </x:c>
      <x:c r="C431" s="11" t="n">
        <x:v>7582</x:v>
      </x:c>
      <x:c r="D431" s="15" t="n">
        <x:v>212.3249382819396</x:v>
      </x:c>
      <x:c r="E431" s="17" t="n">
        <x:f>C431*D431</x:f>
        <x:v>1609847.682053666</x:v>
      </x:c>
      <x:c r="F431" s="11" t="n">
        <x:f>F430+C431</x:f>
        <x:v>2859208</x:v>
      </x:c>
      <x:c r="G431" s="23" t="n">
        <x:f>F431/SUM($C$326:$C$432)</x:f>
        <x:v>0.9990118922333612</x:v>
      </x:c>
      <x:c r="H431" s="27" t="n">
        <x:f>IF(G431&gt;=0.9,1,0)</x:f>
        <x:v>1</x:v>
      </x:c>
      <x:c r="I431" s="15" t="n">
        <x:v>212.32493828193964</x:v>
      </x:c>
      <x:c r="J431" s="17" t="n">
        <x:f>IF(ISNUMBER(I431),C431*I431,"n.a.")</x:f>
        <x:v>1609847.6820536663</x:v>
      </x:c>
      <x:c r="K431" s="11" t="n">
        <x:f>IF(ISNUMBER(I431),C431,0)</x:f>
        <x:v>7582</x:v>
      </x:c>
    </x:row>
    <x:row r="432" ht="25" customHeight="1">
      <x:c r="A432" s="2" t="str">
        <x:v>Ostia</x:v>
      </x:c>
      <x:c r="B432" s="2" t="str">
        <x:v>Conimbriga</x:v>
      </x:c>
      <x:c r="C432" s="12" t="n">
        <x:v>2828</x:v>
      </x:c>
      <x:c r="D432" s="16" t="n">
        <x:v>219.00025390214546</x:v>
      </x:c>
      <x:c r="E432" s="18" t="n">
        <x:f>C432*D432</x:f>
        <x:v>619332.7180352673</x:v>
      </x:c>
      <x:c r="F432" s="12" t="n">
        <x:f>F431+C432</x:f>
        <x:v>2862036</x:v>
      </x:c>
      <x:c r="G432" s="24" t="n">
        <x:f>F432/SUM($C$326:$C$432)</x:f>
        <x:v>1</x:v>
      </x:c>
      <x:c r="H432" s="28" t="n">
        <x:f>IF(G432&gt;=0.9,1,0)</x:f>
        <x:v>1</x:v>
      </x:c>
      <x:c r="I432" s="16" t="n">
        <x:v>219.00025390214546</x:v>
      </x:c>
      <x:c r="J432" s="18" t="n">
        <x:f>IF(ISNUMBER(I432),C432*I432,"n.a.")</x:f>
        <x:v>619332.7180352673</x:v>
      </x:c>
      <x:c r="K432" s="12" t="n">
        <x:f>IF(ISNUMBER(I432),C432,0)</x:f>
        <x:v>2828</x:v>
      </x:c>
    </x:row>
  </x:sheetData>
  <x:pageMargins left="0.7" right="0.7" top="0.75" bottom="0.75" header="0.3" footer="0.3"/>
</x:worksheet>
</file>